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Desktop\ФРАНШИЗЫ\Vapeclub\"/>
    </mc:Choice>
  </mc:AlternateContent>
  <bookViews>
    <workbookView xWindow="0" yWindow="0" windowWidth="20490" windowHeight="7755" tabRatio="790" activeTab="1"/>
  </bookViews>
  <sheets>
    <sheet name="Франчайзи (Остров)" sheetId="10" r:id="rId1"/>
    <sheet name="Франчайзи (Магазин)" sheetId="11" r:id="rId2"/>
  </sheets>
  <definedNames>
    <definedName name="ПВ" localSheetId="1">'Франчайзи (Магазин)'!$BZ$41:$BZ$43</definedName>
    <definedName name="ПВ" localSheetId="0">'Франчайзи (Остров)'!$BZ$41:$BZ$43</definedName>
    <definedName name="ПВ">#REF!</definedName>
  </definedNames>
  <calcPr calcId="152511" refMode="R1C1"/>
</workbook>
</file>

<file path=xl/calcChain.xml><?xml version="1.0" encoding="utf-8"?>
<calcChain xmlns="http://schemas.openxmlformats.org/spreadsheetml/2006/main">
  <c r="E65" i="11" l="1"/>
  <c r="E64" i="11"/>
  <c r="E63" i="11"/>
  <c r="E62" i="11"/>
  <c r="E59" i="11"/>
  <c r="E57" i="11"/>
  <c r="Q54" i="11"/>
  <c r="R54" i="11" s="1"/>
  <c r="S54" i="11" s="1"/>
  <c r="T54" i="11" s="1"/>
  <c r="U54" i="11" s="1"/>
  <c r="V54" i="11" s="1"/>
  <c r="W54" i="11" s="1"/>
  <c r="X54" i="11" s="1"/>
  <c r="Y54" i="11" s="1"/>
  <c r="Z54" i="11" s="1"/>
  <c r="AA54" i="11" s="1"/>
  <c r="AB54" i="11" s="1"/>
  <c r="AD54" i="11" s="1"/>
  <c r="AE54" i="11" s="1"/>
  <c r="AF54" i="11" s="1"/>
  <c r="AG54" i="11" s="1"/>
  <c r="AH54" i="11" s="1"/>
  <c r="AI54" i="11" s="1"/>
  <c r="AJ54" i="11" s="1"/>
  <c r="AK54" i="11" s="1"/>
  <c r="AL54" i="11" s="1"/>
  <c r="AM54" i="11" s="1"/>
  <c r="AN54" i="11" s="1"/>
  <c r="AO54" i="11" s="1"/>
  <c r="AO46" i="11"/>
  <c r="AN46" i="11"/>
  <c r="AM46" i="11"/>
  <c r="AL46" i="11"/>
  <c r="AK46" i="11"/>
  <c r="AJ46" i="11"/>
  <c r="AI46" i="11"/>
  <c r="AH46" i="11"/>
  <c r="AG46" i="11"/>
  <c r="AF46" i="11"/>
  <c r="AE46" i="11"/>
  <c r="AD46" i="11"/>
  <c r="AB46" i="11"/>
  <c r="AA46" i="11"/>
  <c r="Z46" i="11"/>
  <c r="Y46" i="11"/>
  <c r="X46" i="11"/>
  <c r="W46" i="11"/>
  <c r="V46" i="11"/>
  <c r="U46" i="11"/>
  <c r="T46" i="11"/>
  <c r="S46" i="11"/>
  <c r="R46" i="11"/>
  <c r="Q46" i="11"/>
  <c r="O46" i="11"/>
  <c r="N46" i="11"/>
  <c r="M46" i="11"/>
  <c r="L46" i="11"/>
  <c r="K46" i="11"/>
  <c r="J46" i="11"/>
  <c r="I46" i="11"/>
  <c r="H46" i="11"/>
  <c r="G46" i="11"/>
  <c r="F46" i="11"/>
  <c r="E46" i="11"/>
  <c r="D46" i="11"/>
  <c r="AO44" i="11"/>
  <c r="AN44" i="11"/>
  <c r="AM44" i="11"/>
  <c r="AL44" i="11"/>
  <c r="AK44" i="11"/>
  <c r="AJ44" i="11"/>
  <c r="AI44" i="11"/>
  <c r="AH44" i="11"/>
  <c r="AG44" i="11"/>
  <c r="AF44" i="11"/>
  <c r="AE44" i="11"/>
  <c r="AD44" i="11"/>
  <c r="AB44" i="11"/>
  <c r="AA44" i="11"/>
  <c r="Z44" i="11"/>
  <c r="Y44" i="11"/>
  <c r="X44" i="11"/>
  <c r="W44" i="11"/>
  <c r="V44" i="11"/>
  <c r="U44" i="11"/>
  <c r="T44" i="11"/>
  <c r="S44" i="11"/>
  <c r="R44" i="11"/>
  <c r="Q44" i="11"/>
  <c r="O44" i="11"/>
  <c r="N44" i="11"/>
  <c r="M44" i="11"/>
  <c r="M42" i="11" s="1"/>
  <c r="L44" i="11"/>
  <c r="K44" i="11"/>
  <c r="J44" i="11"/>
  <c r="I44" i="11"/>
  <c r="H44" i="11"/>
  <c r="G44" i="11"/>
  <c r="F44" i="11"/>
  <c r="E44" i="11"/>
  <c r="D44" i="11"/>
  <c r="AO43" i="11"/>
  <c r="AN43" i="11"/>
  <c r="AM43" i="11"/>
  <c r="AL43" i="11"/>
  <c r="AL42" i="11" s="1"/>
  <c r="AK43" i="11"/>
  <c r="AJ43" i="11"/>
  <c r="AI43" i="11"/>
  <c r="AH43" i="11"/>
  <c r="AH42" i="11" s="1"/>
  <c r="AG43" i="11"/>
  <c r="AF43" i="11"/>
  <c r="AE43" i="11"/>
  <c r="AD43" i="11"/>
  <c r="AD42" i="11" s="1"/>
  <c r="AB43" i="11"/>
  <c r="AA43" i="11"/>
  <c r="Z43" i="11"/>
  <c r="Z42" i="11" s="1"/>
  <c r="Y43" i="11"/>
  <c r="X43" i="11"/>
  <c r="W43" i="11"/>
  <c r="V43" i="11"/>
  <c r="V42" i="11" s="1"/>
  <c r="U43" i="11"/>
  <c r="T43" i="11"/>
  <c r="S43" i="11"/>
  <c r="R43" i="11"/>
  <c r="R42" i="11" s="1"/>
  <c r="Q43" i="11"/>
  <c r="O43" i="11"/>
  <c r="N43" i="11"/>
  <c r="M43" i="11"/>
  <c r="L43" i="11"/>
  <c r="K43" i="11"/>
  <c r="J43" i="11"/>
  <c r="J42" i="11" s="1"/>
  <c r="I43" i="11"/>
  <c r="H43" i="11"/>
  <c r="G43" i="11"/>
  <c r="F43" i="11"/>
  <c r="E43" i="11"/>
  <c r="D43" i="11"/>
  <c r="AW42" i="11"/>
  <c r="AN42" i="11"/>
  <c r="AJ42" i="11"/>
  <c r="AF42" i="11"/>
  <c r="AB42" i="11"/>
  <c r="X42" i="11"/>
  <c r="T42" i="11"/>
  <c r="N42" i="11"/>
  <c r="L42" i="11"/>
  <c r="H42" i="11"/>
  <c r="F42" i="11"/>
  <c r="D42" i="11"/>
  <c r="AO41" i="11"/>
  <c r="AN41" i="11"/>
  <c r="AM41" i="11"/>
  <c r="AL41" i="11"/>
  <c r="AK41" i="11"/>
  <c r="AJ41" i="11"/>
  <c r="AI41" i="11"/>
  <c r="AH41" i="11"/>
  <c r="AG41" i="11"/>
  <c r="AF41" i="11"/>
  <c r="AE41" i="11"/>
  <c r="AD41" i="11"/>
  <c r="AB41" i="11"/>
  <c r="AA41" i="11"/>
  <c r="Z41" i="11"/>
  <c r="Y41" i="11"/>
  <c r="X41" i="11"/>
  <c r="W41" i="11"/>
  <c r="V41" i="11"/>
  <c r="U41" i="11"/>
  <c r="T41" i="11"/>
  <c r="S41" i="11"/>
  <c r="R41" i="11"/>
  <c r="Q41" i="11"/>
  <c r="O41" i="11"/>
  <c r="N41" i="11"/>
  <c r="M41" i="11"/>
  <c r="L41" i="11"/>
  <c r="K41" i="11"/>
  <c r="J41" i="11"/>
  <c r="I41" i="11"/>
  <c r="H41" i="11"/>
  <c r="G41" i="11"/>
  <c r="F41" i="11"/>
  <c r="E41" i="11"/>
  <c r="D41" i="11"/>
  <c r="AO40" i="11"/>
  <c r="AN40" i="11"/>
  <c r="AM40" i="11"/>
  <c r="AL40" i="11"/>
  <c r="AK40" i="11"/>
  <c r="AJ40" i="11"/>
  <c r="AI40" i="11"/>
  <c r="AH40" i="11"/>
  <c r="AG40" i="11"/>
  <c r="AF40" i="11"/>
  <c r="AE40" i="11"/>
  <c r="AD40" i="11"/>
  <c r="AB40" i="11"/>
  <c r="AA40" i="11"/>
  <c r="Z40" i="11"/>
  <c r="Y40" i="11"/>
  <c r="X40" i="11"/>
  <c r="W40" i="11"/>
  <c r="V40" i="11"/>
  <c r="U40" i="11"/>
  <c r="T40" i="11"/>
  <c r="S40" i="11"/>
  <c r="R40" i="11"/>
  <c r="Q40" i="11"/>
  <c r="O40" i="11"/>
  <c r="N40" i="11"/>
  <c r="M40" i="11"/>
  <c r="L40" i="11"/>
  <c r="K40" i="11"/>
  <c r="J40" i="11"/>
  <c r="I40" i="11"/>
  <c r="H40" i="11"/>
  <c r="G40" i="11"/>
  <c r="F40" i="11"/>
  <c r="E40" i="11"/>
  <c r="D40" i="11"/>
  <c r="AO39" i="11"/>
  <c r="AN39" i="11"/>
  <c r="AM39" i="11"/>
  <c r="AL39" i="11"/>
  <c r="AK39" i="11"/>
  <c r="AJ39" i="11"/>
  <c r="AI39" i="11"/>
  <c r="AH39" i="11"/>
  <c r="AG39" i="11"/>
  <c r="AF39" i="11"/>
  <c r="AE39" i="11"/>
  <c r="AD39" i="11"/>
  <c r="AB39" i="11"/>
  <c r="AA39" i="11"/>
  <c r="Z39" i="11"/>
  <c r="Y39" i="11"/>
  <c r="X39" i="11"/>
  <c r="W39" i="11"/>
  <c r="V39" i="11"/>
  <c r="U39" i="11"/>
  <c r="T39" i="11"/>
  <c r="S39" i="11"/>
  <c r="R39" i="11"/>
  <c r="Q39" i="11"/>
  <c r="O39" i="11"/>
  <c r="N39" i="11"/>
  <c r="M39" i="11"/>
  <c r="L39" i="11"/>
  <c r="K39" i="11"/>
  <c r="J39" i="11"/>
  <c r="I39" i="11"/>
  <c r="H39" i="11"/>
  <c r="G39" i="11"/>
  <c r="F39" i="11"/>
  <c r="E39" i="11"/>
  <c r="D39" i="11"/>
  <c r="AO38" i="11"/>
  <c r="AN38" i="11"/>
  <c r="AM38" i="11"/>
  <c r="AL38" i="11"/>
  <c r="AK38" i="11"/>
  <c r="AJ38" i="11"/>
  <c r="AI38" i="11"/>
  <c r="AH38" i="11"/>
  <c r="AG38" i="11"/>
  <c r="AF38" i="11"/>
  <c r="AE38" i="11"/>
  <c r="AD38" i="11"/>
  <c r="AB38" i="11"/>
  <c r="AA38" i="11"/>
  <c r="Z38" i="11"/>
  <c r="Y38" i="11"/>
  <c r="X38" i="11"/>
  <c r="W38" i="11"/>
  <c r="V38" i="11"/>
  <c r="U38" i="11"/>
  <c r="T38" i="11"/>
  <c r="S38" i="11"/>
  <c r="R38" i="11"/>
  <c r="Q38" i="11"/>
  <c r="O38" i="11"/>
  <c r="N38" i="11"/>
  <c r="M38" i="11"/>
  <c r="L38" i="11"/>
  <c r="K38" i="11"/>
  <c r="J38" i="11"/>
  <c r="I38" i="11"/>
  <c r="H38" i="11"/>
  <c r="G38" i="11"/>
  <c r="F38" i="11"/>
  <c r="E38" i="11"/>
  <c r="D38" i="11"/>
  <c r="AR37" i="11"/>
  <c r="AO37" i="11"/>
  <c r="AN37" i="11"/>
  <c r="AM37" i="11"/>
  <c r="AL37" i="11"/>
  <c r="AK37" i="11"/>
  <c r="AJ37" i="11"/>
  <c r="AI37" i="11"/>
  <c r="AH37" i="11"/>
  <c r="AG37" i="11"/>
  <c r="AF37" i="11"/>
  <c r="AE37" i="11"/>
  <c r="AD37" i="11"/>
  <c r="AB37" i="11"/>
  <c r="AA37" i="11"/>
  <c r="Z37" i="11"/>
  <c r="Y37" i="11"/>
  <c r="X37" i="11"/>
  <c r="W37" i="11"/>
  <c r="V37" i="11"/>
  <c r="U37" i="11"/>
  <c r="T37" i="11"/>
  <c r="S37" i="11"/>
  <c r="R37" i="11"/>
  <c r="Q37" i="11"/>
  <c r="O37" i="11"/>
  <c r="N37" i="11"/>
  <c r="M37" i="11"/>
  <c r="L37" i="11"/>
  <c r="K37" i="11"/>
  <c r="J37" i="11"/>
  <c r="I37" i="11"/>
  <c r="H37" i="11"/>
  <c r="G37" i="11"/>
  <c r="F37" i="11"/>
  <c r="E37" i="11"/>
  <c r="D37" i="11"/>
  <c r="AO35" i="11"/>
  <c r="AN35" i="11"/>
  <c r="AM35" i="11"/>
  <c r="AL35" i="11"/>
  <c r="AK35" i="11"/>
  <c r="AJ35" i="11"/>
  <c r="AI35" i="11"/>
  <c r="AH35" i="11"/>
  <c r="AG35" i="11"/>
  <c r="AF35" i="11"/>
  <c r="AE35" i="11"/>
  <c r="AD35" i="11"/>
  <c r="AB35" i="11"/>
  <c r="AA35" i="11"/>
  <c r="Z35" i="11"/>
  <c r="Y35" i="11"/>
  <c r="X35" i="11"/>
  <c r="W35" i="11"/>
  <c r="V35" i="11"/>
  <c r="U35" i="11"/>
  <c r="T35" i="11"/>
  <c r="S35" i="11"/>
  <c r="R35" i="11"/>
  <c r="Q35" i="11"/>
  <c r="O35" i="11"/>
  <c r="N35" i="11"/>
  <c r="M35" i="11"/>
  <c r="L35" i="11"/>
  <c r="K35" i="11"/>
  <c r="J35" i="11"/>
  <c r="I35" i="11"/>
  <c r="H35" i="11"/>
  <c r="G35" i="11"/>
  <c r="F35" i="11"/>
  <c r="E35" i="11"/>
  <c r="D35" i="11"/>
  <c r="AO32" i="11"/>
  <c r="AN32" i="11"/>
  <c r="AM32" i="11"/>
  <c r="AL32" i="11"/>
  <c r="AK32" i="11"/>
  <c r="AJ32" i="11"/>
  <c r="AI32" i="11"/>
  <c r="AH32" i="11"/>
  <c r="AG32" i="11"/>
  <c r="AF32" i="11"/>
  <c r="AE32" i="11"/>
  <c r="AD32" i="11"/>
  <c r="AB32" i="11"/>
  <c r="AA32" i="11"/>
  <c r="Z32" i="11"/>
  <c r="Y32" i="11"/>
  <c r="X32" i="11"/>
  <c r="W32" i="11"/>
  <c r="V32" i="11"/>
  <c r="U32" i="11"/>
  <c r="T32" i="11"/>
  <c r="S32" i="11"/>
  <c r="R32" i="11"/>
  <c r="Q32" i="11"/>
  <c r="O32" i="11"/>
  <c r="N32" i="11"/>
  <c r="M32" i="11"/>
  <c r="L32" i="11"/>
  <c r="K32" i="11"/>
  <c r="J32" i="11"/>
  <c r="I32" i="11"/>
  <c r="H32" i="11"/>
  <c r="G32" i="11"/>
  <c r="F32" i="11"/>
  <c r="E32" i="11"/>
  <c r="D32" i="11"/>
  <c r="AV30" i="11"/>
  <c r="AN29" i="11"/>
  <c r="AN49" i="11" s="1"/>
  <c r="AN48" i="11" s="1"/>
  <c r="AL29" i="11"/>
  <c r="AL49" i="11" s="1"/>
  <c r="AL48" i="11" s="1"/>
  <c r="AF29" i="11"/>
  <c r="AF49" i="11" s="1"/>
  <c r="AF48" i="11" s="1"/>
  <c r="AD29" i="11"/>
  <c r="AD49" i="11" s="1"/>
  <c r="V29" i="11"/>
  <c r="V49" i="11" s="1"/>
  <c r="V48" i="11" s="1"/>
  <c r="N29" i="11"/>
  <c r="N49" i="11" s="1"/>
  <c r="N48" i="11" s="1"/>
  <c r="L29" i="11"/>
  <c r="L49" i="11" s="1"/>
  <c r="L48" i="11" s="1"/>
  <c r="F29" i="11"/>
  <c r="F49" i="11" s="1"/>
  <c r="F48" i="11" s="1"/>
  <c r="D29" i="11"/>
  <c r="D49" i="11" s="1"/>
  <c r="AX28" i="11"/>
  <c r="AV28" i="11"/>
  <c r="AO28" i="11"/>
  <c r="AO29" i="11" s="1"/>
  <c r="AO49" i="11" s="1"/>
  <c r="AO48" i="11" s="1"/>
  <c r="AN28" i="11"/>
  <c r="AM28" i="11"/>
  <c r="AM29" i="11" s="1"/>
  <c r="AM49" i="11" s="1"/>
  <c r="AM48" i="11" s="1"/>
  <c r="AL28" i="11"/>
  <c r="AK28" i="11"/>
  <c r="AK29" i="11" s="1"/>
  <c r="AK49" i="11" s="1"/>
  <c r="AK48" i="11" s="1"/>
  <c r="AJ28" i="11"/>
  <c r="AJ29" i="11" s="1"/>
  <c r="AJ49" i="11" s="1"/>
  <c r="AJ48" i="11" s="1"/>
  <c r="AI28" i="11"/>
  <c r="AI29" i="11" s="1"/>
  <c r="AI49" i="11" s="1"/>
  <c r="AI48" i="11" s="1"/>
  <c r="AH28" i="11"/>
  <c r="AH29" i="11" s="1"/>
  <c r="AG28" i="11"/>
  <c r="AG29" i="11" s="1"/>
  <c r="AG49" i="11" s="1"/>
  <c r="AG48" i="11" s="1"/>
  <c r="AF28" i="11"/>
  <c r="AE28" i="11"/>
  <c r="AE29" i="11" s="1"/>
  <c r="AE49" i="11" s="1"/>
  <c r="AE48" i="11" s="1"/>
  <c r="AD28" i="11"/>
  <c r="AB28" i="11"/>
  <c r="AB29" i="11" s="1"/>
  <c r="AB49" i="11" s="1"/>
  <c r="AB48" i="11" s="1"/>
  <c r="AA28" i="11"/>
  <c r="AA29" i="11" s="1"/>
  <c r="AA49" i="11" s="1"/>
  <c r="AA48" i="11" s="1"/>
  <c r="Z28" i="11"/>
  <c r="Z29" i="11" s="1"/>
  <c r="Y28" i="11"/>
  <c r="Y29" i="11" s="1"/>
  <c r="Y49" i="11" s="1"/>
  <c r="Y48" i="11" s="1"/>
  <c r="X28" i="11"/>
  <c r="X29" i="11" s="1"/>
  <c r="W28" i="11"/>
  <c r="W29" i="11" s="1"/>
  <c r="W49" i="11" s="1"/>
  <c r="W48" i="11" s="1"/>
  <c r="V28" i="11"/>
  <c r="U28" i="11"/>
  <c r="U29" i="11" s="1"/>
  <c r="U49" i="11" s="1"/>
  <c r="U48" i="11" s="1"/>
  <c r="T28" i="11"/>
  <c r="T29" i="11" s="1"/>
  <c r="T49" i="11" s="1"/>
  <c r="T48" i="11" s="1"/>
  <c r="S28" i="11"/>
  <c r="S29" i="11" s="1"/>
  <c r="S49" i="11" s="1"/>
  <c r="S48" i="11" s="1"/>
  <c r="R28" i="11"/>
  <c r="R29" i="11" s="1"/>
  <c r="Q28" i="11"/>
  <c r="Q29" i="11" s="1"/>
  <c r="O28" i="11"/>
  <c r="O29" i="11" s="1"/>
  <c r="O49" i="11" s="1"/>
  <c r="O48" i="11" s="1"/>
  <c r="N28" i="11"/>
  <c r="M28" i="11"/>
  <c r="M29" i="11" s="1"/>
  <c r="M49" i="11" s="1"/>
  <c r="M48" i="11" s="1"/>
  <c r="L28" i="11"/>
  <c r="K28" i="11"/>
  <c r="K29" i="11" s="1"/>
  <c r="K49" i="11" s="1"/>
  <c r="K48" i="11" s="1"/>
  <c r="J28" i="11"/>
  <c r="J29" i="11" s="1"/>
  <c r="J49" i="11" s="1"/>
  <c r="J48" i="11" s="1"/>
  <c r="I28" i="11"/>
  <c r="I29" i="11" s="1"/>
  <c r="I49" i="11" s="1"/>
  <c r="I48" i="11" s="1"/>
  <c r="H28" i="11"/>
  <c r="H29" i="11" s="1"/>
  <c r="G28" i="11"/>
  <c r="G29" i="11" s="1"/>
  <c r="G49" i="11" s="1"/>
  <c r="G48" i="11" s="1"/>
  <c r="F28" i="11"/>
  <c r="E28" i="11"/>
  <c r="E29" i="11" s="1"/>
  <c r="E49" i="11" s="1"/>
  <c r="E48" i="11" s="1"/>
  <c r="D28" i="11"/>
  <c r="AN27" i="11"/>
  <c r="AL27" i="11"/>
  <c r="AF27" i="11"/>
  <c r="AD27" i="11"/>
  <c r="V27" i="11"/>
  <c r="N27" i="11"/>
  <c r="L27" i="11"/>
  <c r="F27" i="11"/>
  <c r="D27" i="11"/>
  <c r="AR16" i="11"/>
  <c r="AX13" i="11"/>
  <c r="AU13" i="11"/>
  <c r="AX12" i="11"/>
  <c r="AU12" i="11"/>
  <c r="AX11" i="11"/>
  <c r="AU11" i="11"/>
  <c r="AX10" i="11"/>
  <c r="AU10" i="11"/>
  <c r="AX9" i="11"/>
  <c r="AU9" i="11"/>
  <c r="AX8" i="11"/>
  <c r="AU8" i="11"/>
  <c r="AX7" i="11"/>
  <c r="AU7" i="11"/>
  <c r="AH49" i="11" l="1"/>
  <c r="AH48" i="11" s="1"/>
  <c r="AH27" i="11"/>
  <c r="R49" i="11"/>
  <c r="R48" i="11" s="1"/>
  <c r="R27" i="11"/>
  <c r="H49" i="11"/>
  <c r="H48" i="11" s="1"/>
  <c r="H27" i="11"/>
  <c r="Z49" i="11"/>
  <c r="Z48" i="11" s="1"/>
  <c r="Z27" i="11"/>
  <c r="X49" i="11"/>
  <c r="X48" i="11" s="1"/>
  <c r="X27" i="11"/>
  <c r="AE42" i="11"/>
  <c r="AI42" i="11"/>
  <c r="AM42" i="11"/>
  <c r="P28" i="11"/>
  <c r="AP28" i="11"/>
  <c r="S42" i="11"/>
  <c r="AC42" i="11" s="1"/>
  <c r="W42" i="11"/>
  <c r="AA42" i="11"/>
  <c r="E42" i="11"/>
  <c r="P42" i="11" s="1"/>
  <c r="I42" i="11"/>
  <c r="J27" i="11"/>
  <c r="T27" i="11"/>
  <c r="AB27" i="11"/>
  <c r="AJ27" i="11"/>
  <c r="P32" i="11"/>
  <c r="AC32" i="11"/>
  <c r="P37" i="11"/>
  <c r="AC37" i="11"/>
  <c r="AP37" i="11"/>
  <c r="G42" i="11"/>
  <c r="K42" i="11"/>
  <c r="O42" i="11"/>
  <c r="AG42" i="11"/>
  <c r="AK42" i="11"/>
  <c r="AO42" i="11"/>
  <c r="P38" i="11"/>
  <c r="AP38" i="11"/>
  <c r="P39" i="11"/>
  <c r="AC39" i="11"/>
  <c r="P40" i="11"/>
  <c r="AC40" i="11"/>
  <c r="AP40" i="11"/>
  <c r="AC41" i="11"/>
  <c r="AP41" i="11"/>
  <c r="P43" i="11"/>
  <c r="AC43" i="11"/>
  <c r="AP42" i="11"/>
  <c r="Q42" i="11"/>
  <c r="U42" i="11"/>
  <c r="Y42" i="11"/>
  <c r="AP44" i="11"/>
  <c r="P46" i="11"/>
  <c r="AC46" i="11"/>
  <c r="Q49" i="11"/>
  <c r="AC29" i="11"/>
  <c r="D48" i="11"/>
  <c r="P48" i="11" s="1"/>
  <c r="P49" i="11"/>
  <c r="AD48" i="11"/>
  <c r="AP48" i="11" s="1"/>
  <c r="AP49" i="11"/>
  <c r="E61" i="11"/>
  <c r="AO31" i="11"/>
  <c r="AM31" i="11"/>
  <c r="AM30" i="11" s="1"/>
  <c r="AK31" i="11"/>
  <c r="AI31" i="11"/>
  <c r="AG31" i="11"/>
  <c r="AE31" i="11"/>
  <c r="AE30" i="11" s="1"/>
  <c r="AA31" i="11"/>
  <c r="Y31" i="11"/>
  <c r="W31" i="11"/>
  <c r="U31" i="11"/>
  <c r="U30" i="11" s="1"/>
  <c r="S31" i="11"/>
  <c r="AO33" i="11"/>
  <c r="AM33" i="11"/>
  <c r="AK33" i="11"/>
  <c r="AI33" i="11"/>
  <c r="AG33" i="11"/>
  <c r="AE33" i="11"/>
  <c r="AA33" i="11"/>
  <c r="Y33" i="11"/>
  <c r="W33" i="11"/>
  <c r="U33" i="11"/>
  <c r="S33" i="11"/>
  <c r="Q33" i="11"/>
  <c r="O33" i="11"/>
  <c r="M33" i="11"/>
  <c r="K33" i="11"/>
  <c r="I33" i="11"/>
  <c r="G33" i="11"/>
  <c r="E33" i="11"/>
  <c r="AC28" i="11"/>
  <c r="P29" i="11"/>
  <c r="AP29" i="11"/>
  <c r="E31" i="11"/>
  <c r="E30" i="11" s="1"/>
  <c r="G31" i="11"/>
  <c r="G30" i="11" s="1"/>
  <c r="I31" i="11"/>
  <c r="I30" i="11" s="1"/>
  <c r="K31" i="11"/>
  <c r="M31" i="11"/>
  <c r="M30" i="11" s="1"/>
  <c r="O31" i="11"/>
  <c r="O30" i="11" s="1"/>
  <c r="Q31" i="11"/>
  <c r="T31" i="11"/>
  <c r="X31" i="11"/>
  <c r="AB31" i="11"/>
  <c r="AF31" i="11"/>
  <c r="AJ31" i="11"/>
  <c r="AN31" i="11"/>
  <c r="F33" i="11"/>
  <c r="J33" i="11"/>
  <c r="N33" i="11"/>
  <c r="R33" i="11"/>
  <c r="V33" i="11"/>
  <c r="Z33" i="11"/>
  <c r="AD33" i="11"/>
  <c r="AH33" i="11"/>
  <c r="AL33" i="11"/>
  <c r="P35" i="11"/>
  <c r="AP43" i="11"/>
  <c r="E58" i="11"/>
  <c r="E66" i="11" s="1"/>
  <c r="E27" i="11"/>
  <c r="G27" i="11"/>
  <c r="I27" i="11"/>
  <c r="K27" i="11"/>
  <c r="M27" i="11"/>
  <c r="O27" i="11"/>
  <c r="Q27" i="11"/>
  <c r="S27" i="11"/>
  <c r="U27" i="11"/>
  <c r="W27" i="11"/>
  <c r="Y27" i="11"/>
  <c r="AA27" i="11"/>
  <c r="AE27" i="11"/>
  <c r="AG27" i="11"/>
  <c r="AI27" i="11"/>
  <c r="AK27" i="11"/>
  <c r="AM27" i="11"/>
  <c r="AO27" i="11"/>
  <c r="D31" i="11"/>
  <c r="F31" i="11"/>
  <c r="H31" i="11"/>
  <c r="J31" i="11"/>
  <c r="J30" i="11" s="1"/>
  <c r="L31" i="11"/>
  <c r="N31" i="11"/>
  <c r="N30" i="11" s="1"/>
  <c r="R31" i="11"/>
  <c r="R30" i="11" s="1"/>
  <c r="V31" i="11"/>
  <c r="V30" i="11" s="1"/>
  <c r="Z31" i="11"/>
  <c r="AD31" i="11"/>
  <c r="AH31" i="11"/>
  <c r="AH30" i="11" s="1"/>
  <c r="AL31" i="11"/>
  <c r="AL30" i="11" s="1"/>
  <c r="AP32" i="11"/>
  <c r="D33" i="11"/>
  <c r="H33" i="11"/>
  <c r="L33" i="11"/>
  <c r="T33" i="11"/>
  <c r="X33" i="11"/>
  <c r="AB33" i="11"/>
  <c r="AF33" i="11"/>
  <c r="AJ33" i="11"/>
  <c r="AN33" i="11"/>
  <c r="AC35" i="11"/>
  <c r="AP35" i="11"/>
  <c r="AC38" i="11"/>
  <c r="AP39" i="11"/>
  <c r="P41" i="11"/>
  <c r="P44" i="11"/>
  <c r="AC44" i="11"/>
  <c r="AP46" i="11"/>
  <c r="AD3" i="11"/>
  <c r="AE3" i="11"/>
  <c r="F30" i="11" l="1"/>
  <c r="E53" i="11"/>
  <c r="I53" i="11"/>
  <c r="M53" i="11"/>
  <c r="Q53" i="11"/>
  <c r="U53" i="11"/>
  <c r="Y53" i="11"/>
  <c r="AC53" i="11"/>
  <c r="AG53" i="11"/>
  <c r="AK53" i="11"/>
  <c r="AO53" i="11"/>
  <c r="F53" i="11"/>
  <c r="J53" i="11"/>
  <c r="N53" i="11"/>
  <c r="R53" i="11"/>
  <c r="V53" i="11"/>
  <c r="Z53" i="11"/>
  <c r="AD53" i="11"/>
  <c r="AH53" i="11"/>
  <c r="AL53" i="11"/>
  <c r="AP53" i="11"/>
  <c r="G53" i="11"/>
  <c r="K53" i="11"/>
  <c r="O53" i="11"/>
  <c r="S53" i="11"/>
  <c r="W53" i="11"/>
  <c r="AA53" i="11"/>
  <c r="AE53" i="11"/>
  <c r="AI53" i="11"/>
  <c r="AM53" i="11"/>
  <c r="D53" i="11"/>
  <c r="H53" i="11"/>
  <c r="L53" i="11"/>
  <c r="P53" i="11"/>
  <c r="T53" i="11"/>
  <c r="X53" i="11"/>
  <c r="AB53" i="11"/>
  <c r="AF53" i="11"/>
  <c r="AJ53" i="11"/>
  <c r="AN53" i="11"/>
  <c r="Z30" i="11"/>
  <c r="L30" i="11"/>
  <c r="K30" i="11"/>
  <c r="Y30" i="11"/>
  <c r="AI30" i="11"/>
  <c r="AE4" i="11"/>
  <c r="P31" i="11"/>
  <c r="D30" i="11"/>
  <c r="AC27" i="11"/>
  <c r="AC49" i="11"/>
  <c r="Q48" i="11"/>
  <c r="AC48" i="11" s="1"/>
  <c r="H30" i="11"/>
  <c r="AP33" i="11"/>
  <c r="AJ30" i="11"/>
  <c r="AB30" i="11"/>
  <c r="T30" i="11"/>
  <c r="P27" i="11"/>
  <c r="AD4" i="11"/>
  <c r="AP31" i="11"/>
  <c r="AD30" i="11"/>
  <c r="AC31" i="11"/>
  <c r="Q30" i="11"/>
  <c r="P33" i="11"/>
  <c r="AN30" i="11"/>
  <c r="AF30" i="11"/>
  <c r="X30" i="11"/>
  <c r="AP27" i="11"/>
  <c r="AC33" i="11"/>
  <c r="S30" i="11"/>
  <c r="W30" i="11"/>
  <c r="AA30" i="11"/>
  <c r="AG30" i="11"/>
  <c r="AK30" i="11"/>
  <c r="AO30" i="11"/>
  <c r="Q3" i="11"/>
  <c r="R3" i="11"/>
  <c r="AF3" i="11"/>
  <c r="AF4" i="11" l="1"/>
  <c r="AF10" i="11" s="1"/>
  <c r="AF21" i="11" s="1"/>
  <c r="R4" i="11"/>
  <c r="AP30" i="11"/>
  <c r="AD12" i="11"/>
  <c r="AD10" i="11"/>
  <c r="AD8" i="11"/>
  <c r="AD13" i="11"/>
  <c r="AD11" i="11"/>
  <c r="AD9" i="11"/>
  <c r="AD7" i="11"/>
  <c r="AE13" i="11"/>
  <c r="AE24" i="11" s="1"/>
  <c r="AE11" i="11"/>
  <c r="AE22" i="11" s="1"/>
  <c r="AE9" i="11"/>
  <c r="AE20" i="11" s="1"/>
  <c r="AE7" i="11"/>
  <c r="AE12" i="11"/>
  <c r="AE23" i="11" s="1"/>
  <c r="AE10" i="11"/>
  <c r="AE21" i="11" s="1"/>
  <c r="AE8" i="11"/>
  <c r="AE19" i="11" s="1"/>
  <c r="AC30" i="11"/>
  <c r="Q4" i="11"/>
  <c r="P30" i="11"/>
  <c r="AF8" i="11"/>
  <c r="AF19" i="11" s="1"/>
  <c r="D3" i="11"/>
  <c r="E65" i="10"/>
  <c r="E64" i="10"/>
  <c r="E63" i="10"/>
  <c r="E62" i="10"/>
  <c r="E59" i="10"/>
  <c r="E57" i="10"/>
  <c r="R54" i="10"/>
  <c r="S54" i="10" s="1"/>
  <c r="T54" i="10" s="1"/>
  <c r="U54" i="10" s="1"/>
  <c r="V54" i="10" s="1"/>
  <c r="W54" i="10" s="1"/>
  <c r="X54" i="10" s="1"/>
  <c r="Y54" i="10" s="1"/>
  <c r="Z54" i="10" s="1"/>
  <c r="AA54" i="10" s="1"/>
  <c r="AB54" i="10" s="1"/>
  <c r="AD54" i="10" s="1"/>
  <c r="AE54" i="10" s="1"/>
  <c r="AF54" i="10" s="1"/>
  <c r="AG54" i="10" s="1"/>
  <c r="AH54" i="10" s="1"/>
  <c r="AI54" i="10" s="1"/>
  <c r="AJ54" i="10" s="1"/>
  <c r="AK54" i="10" s="1"/>
  <c r="AL54" i="10" s="1"/>
  <c r="AM54" i="10" s="1"/>
  <c r="AN54" i="10" s="1"/>
  <c r="AO54" i="10" s="1"/>
  <c r="Q54" i="10"/>
  <c r="AO46" i="10"/>
  <c r="AN46" i="10"/>
  <c r="AM46" i="10"/>
  <c r="AL46" i="10"/>
  <c r="AK46" i="10"/>
  <c r="AJ46" i="10"/>
  <c r="AI46" i="10"/>
  <c r="AH46" i="10"/>
  <c r="AG46" i="10"/>
  <c r="AF46" i="10"/>
  <c r="AE46" i="10"/>
  <c r="AD46" i="10"/>
  <c r="AB46" i="10"/>
  <c r="AA46" i="10"/>
  <c r="Z46" i="10"/>
  <c r="Y46" i="10"/>
  <c r="X46" i="10"/>
  <c r="W46" i="10"/>
  <c r="V46" i="10"/>
  <c r="U46" i="10"/>
  <c r="T46" i="10"/>
  <c r="S46" i="10"/>
  <c r="R46" i="10"/>
  <c r="Q46" i="10"/>
  <c r="O46" i="10"/>
  <c r="N46" i="10"/>
  <c r="M46" i="10"/>
  <c r="L46" i="10"/>
  <c r="K46" i="10"/>
  <c r="J46" i="10"/>
  <c r="I46" i="10"/>
  <c r="H46" i="10"/>
  <c r="G46" i="10"/>
  <c r="F46" i="10"/>
  <c r="E46" i="10"/>
  <c r="D46" i="10"/>
  <c r="AO44" i="10"/>
  <c r="AN44" i="10"/>
  <c r="AM44" i="10"/>
  <c r="AL44" i="10"/>
  <c r="AK44" i="10"/>
  <c r="AJ44" i="10"/>
  <c r="AI44" i="10"/>
  <c r="AH44" i="10"/>
  <c r="AG44" i="10"/>
  <c r="AF44" i="10"/>
  <c r="AE44" i="10"/>
  <c r="AD44" i="10"/>
  <c r="AB44" i="10"/>
  <c r="AA44" i="10"/>
  <c r="Z44" i="10"/>
  <c r="Y44" i="10"/>
  <c r="X44" i="10"/>
  <c r="W44" i="10"/>
  <c r="V44" i="10"/>
  <c r="U44" i="10"/>
  <c r="T44" i="10"/>
  <c r="S44" i="10"/>
  <c r="R44" i="10"/>
  <c r="Q44" i="10"/>
  <c r="O44" i="10"/>
  <c r="N44" i="10"/>
  <c r="M44" i="10"/>
  <c r="L44" i="10"/>
  <c r="K44" i="10"/>
  <c r="J44" i="10"/>
  <c r="I44" i="10"/>
  <c r="H44" i="10"/>
  <c r="G44" i="10"/>
  <c r="F44" i="10"/>
  <c r="E44" i="10"/>
  <c r="D44" i="10"/>
  <c r="AO43" i="10"/>
  <c r="AN43" i="10"/>
  <c r="AM43" i="10"/>
  <c r="AL43" i="10"/>
  <c r="AK43" i="10"/>
  <c r="AJ43" i="10"/>
  <c r="AI43" i="10"/>
  <c r="AI42" i="10" s="1"/>
  <c r="AH43" i="10"/>
  <c r="AG43" i="10"/>
  <c r="AF43" i="10"/>
  <c r="AE43" i="10"/>
  <c r="AD43" i="10"/>
  <c r="AB43" i="10"/>
  <c r="AA43" i="10"/>
  <c r="Z43" i="10"/>
  <c r="Y43" i="10"/>
  <c r="Y42" i="10" s="1"/>
  <c r="X43" i="10"/>
  <c r="W43" i="10"/>
  <c r="V43" i="10"/>
  <c r="U43" i="10"/>
  <c r="T43" i="10"/>
  <c r="S43" i="10"/>
  <c r="R43" i="10"/>
  <c r="Q43" i="10"/>
  <c r="Q42" i="10" s="1"/>
  <c r="O43" i="10"/>
  <c r="N43" i="10"/>
  <c r="M43" i="10"/>
  <c r="L43" i="10"/>
  <c r="K43" i="10"/>
  <c r="J43" i="10"/>
  <c r="I43" i="10"/>
  <c r="I42" i="10" s="1"/>
  <c r="H43" i="10"/>
  <c r="G43" i="10"/>
  <c r="F43" i="10"/>
  <c r="E43" i="10"/>
  <c r="D43" i="10"/>
  <c r="AW42" i="10"/>
  <c r="AO42" i="10"/>
  <c r="AM42" i="10"/>
  <c r="AK42" i="10"/>
  <c r="AG42" i="10"/>
  <c r="AE42" i="10"/>
  <c r="AA42" i="10"/>
  <c r="W42" i="10"/>
  <c r="U42" i="10"/>
  <c r="S42" i="10"/>
  <c r="O42" i="10"/>
  <c r="M42" i="10"/>
  <c r="K42" i="10"/>
  <c r="G42" i="10"/>
  <c r="E42" i="10"/>
  <c r="AO41" i="10"/>
  <c r="AN41" i="10"/>
  <c r="AM41" i="10"/>
  <c r="AL41" i="10"/>
  <c r="AK41" i="10"/>
  <c r="AJ41" i="10"/>
  <c r="AI41" i="10"/>
  <c r="AH41" i="10"/>
  <c r="AG41" i="10"/>
  <c r="AF41" i="10"/>
  <c r="AE41" i="10"/>
  <c r="AD41" i="10"/>
  <c r="AP41" i="10" s="1"/>
  <c r="AB41" i="10"/>
  <c r="AA41" i="10"/>
  <c r="Z41" i="10"/>
  <c r="Y41" i="10"/>
  <c r="X41" i="10"/>
  <c r="W41" i="10"/>
  <c r="V41" i="10"/>
  <c r="U41" i="10"/>
  <c r="T41" i="10"/>
  <c r="S41" i="10"/>
  <c r="R41" i="10"/>
  <c r="Q41" i="10"/>
  <c r="AC41" i="10" s="1"/>
  <c r="O41" i="10"/>
  <c r="N41" i="10"/>
  <c r="M41" i="10"/>
  <c r="L41" i="10"/>
  <c r="K41" i="10"/>
  <c r="J41" i="10"/>
  <c r="I41" i="10"/>
  <c r="H41" i="10"/>
  <c r="G41" i="10"/>
  <c r="F41" i="10"/>
  <c r="E41" i="10"/>
  <c r="D41" i="10"/>
  <c r="P41" i="10" s="1"/>
  <c r="AO40" i="10"/>
  <c r="AN40" i="10"/>
  <c r="AM40" i="10"/>
  <c r="AL40" i="10"/>
  <c r="AK40" i="10"/>
  <c r="AJ40" i="10"/>
  <c r="AI40" i="10"/>
  <c r="AH40" i="10"/>
  <c r="AG40" i="10"/>
  <c r="AF40" i="10"/>
  <c r="AE40" i="10"/>
  <c r="AD40" i="10"/>
  <c r="AP40" i="10" s="1"/>
  <c r="AB40" i="10"/>
  <c r="AA40" i="10"/>
  <c r="Z40" i="10"/>
  <c r="Y40" i="10"/>
  <c r="X40" i="10"/>
  <c r="W40" i="10"/>
  <c r="V40" i="10"/>
  <c r="U40" i="10"/>
  <c r="T40" i="10"/>
  <c r="S40" i="10"/>
  <c r="R40" i="10"/>
  <c r="Q40" i="10"/>
  <c r="AC40" i="10" s="1"/>
  <c r="O40" i="10"/>
  <c r="N40" i="10"/>
  <c r="M40" i="10"/>
  <c r="L40" i="10"/>
  <c r="K40" i="10"/>
  <c r="J40" i="10"/>
  <c r="I40" i="10"/>
  <c r="H40" i="10"/>
  <c r="G40" i="10"/>
  <c r="F40" i="10"/>
  <c r="E40" i="10"/>
  <c r="D40" i="10"/>
  <c r="P40" i="10" s="1"/>
  <c r="AO39" i="10"/>
  <c r="AN39" i="10"/>
  <c r="AM39" i="10"/>
  <c r="AL39" i="10"/>
  <c r="AK39" i="10"/>
  <c r="AJ39" i="10"/>
  <c r="AI39" i="10"/>
  <c r="AH39" i="10"/>
  <c r="AG39" i="10"/>
  <c r="AF39" i="10"/>
  <c r="AE39" i="10"/>
  <c r="AD39" i="10"/>
  <c r="AP39" i="10" s="1"/>
  <c r="AB39" i="10"/>
  <c r="AA39" i="10"/>
  <c r="Z39" i="10"/>
  <c r="Y39" i="10"/>
  <c r="X39" i="10"/>
  <c r="W39" i="10"/>
  <c r="V39" i="10"/>
  <c r="U39" i="10"/>
  <c r="T39" i="10"/>
  <c r="S39" i="10"/>
  <c r="R39" i="10"/>
  <c r="Q39" i="10"/>
  <c r="AC39" i="10" s="1"/>
  <c r="O39" i="10"/>
  <c r="N39" i="10"/>
  <c r="M39" i="10"/>
  <c r="L39" i="10"/>
  <c r="K39" i="10"/>
  <c r="J39" i="10"/>
  <c r="I39" i="10"/>
  <c r="H39" i="10"/>
  <c r="G39" i="10"/>
  <c r="F39" i="10"/>
  <c r="E39" i="10"/>
  <c r="D39" i="10"/>
  <c r="P39" i="10" s="1"/>
  <c r="AO38" i="10"/>
  <c r="AN38" i="10"/>
  <c r="AM38" i="10"/>
  <c r="AL38" i="10"/>
  <c r="AK38" i="10"/>
  <c r="AJ38" i="10"/>
  <c r="AI38" i="10"/>
  <c r="AH38" i="10"/>
  <c r="AG38" i="10"/>
  <c r="AF38" i="10"/>
  <c r="AE38" i="10"/>
  <c r="AD38" i="10"/>
  <c r="AP38" i="10" s="1"/>
  <c r="AB38" i="10"/>
  <c r="AA38" i="10"/>
  <c r="Z38" i="10"/>
  <c r="Y38" i="10"/>
  <c r="X38" i="10"/>
  <c r="W38" i="10"/>
  <c r="V38" i="10"/>
  <c r="U38" i="10"/>
  <c r="T38" i="10"/>
  <c r="S38" i="10"/>
  <c r="R38" i="10"/>
  <c r="Q38" i="10"/>
  <c r="AC38" i="10" s="1"/>
  <c r="O38" i="10"/>
  <c r="N38" i="10"/>
  <c r="M38" i="10"/>
  <c r="L38" i="10"/>
  <c r="K38" i="10"/>
  <c r="J38" i="10"/>
  <c r="I38" i="10"/>
  <c r="H38" i="10"/>
  <c r="G38" i="10"/>
  <c r="F38" i="10"/>
  <c r="E38" i="10"/>
  <c r="D38" i="10"/>
  <c r="P38" i="10" s="1"/>
  <c r="AR37" i="10"/>
  <c r="AO37" i="10"/>
  <c r="AN37" i="10"/>
  <c r="AM37" i="10"/>
  <c r="AL37" i="10"/>
  <c r="AK37" i="10"/>
  <c r="AJ37" i="10"/>
  <c r="AI37" i="10"/>
  <c r="AH37" i="10"/>
  <c r="AG37" i="10"/>
  <c r="AF37" i="10"/>
  <c r="AE37" i="10"/>
  <c r="AD37" i="10"/>
  <c r="AB37" i="10"/>
  <c r="AA37" i="10"/>
  <c r="Z37" i="10"/>
  <c r="Y37" i="10"/>
  <c r="X37" i="10"/>
  <c r="W37" i="10"/>
  <c r="V37" i="10"/>
  <c r="U37" i="10"/>
  <c r="T37" i="10"/>
  <c r="S37" i="10"/>
  <c r="R37" i="10"/>
  <c r="Q37" i="10"/>
  <c r="O37" i="10"/>
  <c r="N37" i="10"/>
  <c r="M37" i="10"/>
  <c r="L37" i="10"/>
  <c r="K37" i="10"/>
  <c r="J37" i="10"/>
  <c r="I37" i="10"/>
  <c r="H37" i="10"/>
  <c r="G37" i="10"/>
  <c r="F37" i="10"/>
  <c r="E37" i="10"/>
  <c r="D37" i="10"/>
  <c r="AO35" i="10"/>
  <c r="AN35" i="10"/>
  <c r="AM35" i="10"/>
  <c r="AL35" i="10"/>
  <c r="AK35" i="10"/>
  <c r="AJ35" i="10"/>
  <c r="AI35" i="10"/>
  <c r="AH35" i="10"/>
  <c r="AG35" i="10"/>
  <c r="AF35" i="10"/>
  <c r="AE35" i="10"/>
  <c r="AD35" i="10"/>
  <c r="AB35" i="10"/>
  <c r="AA35" i="10"/>
  <c r="Z35" i="10"/>
  <c r="Y35" i="10"/>
  <c r="X35" i="10"/>
  <c r="W35" i="10"/>
  <c r="V35" i="10"/>
  <c r="U35" i="10"/>
  <c r="T35" i="10"/>
  <c r="S35" i="10"/>
  <c r="R35" i="10"/>
  <c r="Q35" i="10"/>
  <c r="O35" i="10"/>
  <c r="N35" i="10"/>
  <c r="M35" i="10"/>
  <c r="L35" i="10"/>
  <c r="K35" i="10"/>
  <c r="J35" i="10"/>
  <c r="I35" i="10"/>
  <c r="H35" i="10"/>
  <c r="G35" i="10"/>
  <c r="F35" i="10"/>
  <c r="E35" i="10"/>
  <c r="D35" i="10"/>
  <c r="AO32" i="10"/>
  <c r="AN32" i="10"/>
  <c r="AM32" i="10"/>
  <c r="AL32" i="10"/>
  <c r="AK32" i="10"/>
  <c r="AJ32" i="10"/>
  <c r="AI32" i="10"/>
  <c r="AH32" i="10"/>
  <c r="AG32" i="10"/>
  <c r="AF32" i="10"/>
  <c r="AE32" i="10"/>
  <c r="AD32" i="10"/>
  <c r="AB32" i="10"/>
  <c r="AA32" i="10"/>
  <c r="Z32" i="10"/>
  <c r="Y32" i="10"/>
  <c r="X32" i="10"/>
  <c r="W32" i="10"/>
  <c r="V32" i="10"/>
  <c r="U32" i="10"/>
  <c r="T32" i="10"/>
  <c r="S32" i="10"/>
  <c r="R32" i="10"/>
  <c r="Q32" i="10"/>
  <c r="O32" i="10"/>
  <c r="N32" i="10"/>
  <c r="M32" i="10"/>
  <c r="L32" i="10"/>
  <c r="K32" i="10"/>
  <c r="J32" i="10"/>
  <c r="I32" i="10"/>
  <c r="H32" i="10"/>
  <c r="G32" i="10"/>
  <c r="F32" i="10"/>
  <c r="E32" i="10"/>
  <c r="D32" i="10"/>
  <c r="AV30" i="10"/>
  <c r="AM33" i="10" s="1"/>
  <c r="AX28" i="10"/>
  <c r="AV28" i="10"/>
  <c r="AO31" i="10" s="1"/>
  <c r="AO28" i="10"/>
  <c r="AO29" i="10" s="1"/>
  <c r="AN28" i="10"/>
  <c r="AN29" i="10" s="1"/>
  <c r="AM28" i="10"/>
  <c r="AM29" i="10" s="1"/>
  <c r="AL28" i="10"/>
  <c r="AL29" i="10" s="1"/>
  <c r="AK28" i="10"/>
  <c r="AK29" i="10" s="1"/>
  <c r="AJ28" i="10"/>
  <c r="AJ29" i="10" s="1"/>
  <c r="AI28" i="10"/>
  <c r="AI29" i="10" s="1"/>
  <c r="AH28" i="10"/>
  <c r="AH29" i="10" s="1"/>
  <c r="AG28" i="10"/>
  <c r="AG29" i="10" s="1"/>
  <c r="AF28" i="10"/>
  <c r="AF29" i="10" s="1"/>
  <c r="AE28" i="10"/>
  <c r="AE29" i="10" s="1"/>
  <c r="AD28" i="10"/>
  <c r="AD29" i="10" s="1"/>
  <c r="AB28" i="10"/>
  <c r="AB29" i="10" s="1"/>
  <c r="AA28" i="10"/>
  <c r="AA29" i="10" s="1"/>
  <c r="Z28" i="10"/>
  <c r="Z29" i="10" s="1"/>
  <c r="Y28" i="10"/>
  <c r="Y29" i="10" s="1"/>
  <c r="X28" i="10"/>
  <c r="X29" i="10" s="1"/>
  <c r="W28" i="10"/>
  <c r="W29" i="10" s="1"/>
  <c r="V28" i="10"/>
  <c r="V29" i="10" s="1"/>
  <c r="U28" i="10"/>
  <c r="U29" i="10" s="1"/>
  <c r="T28" i="10"/>
  <c r="T29" i="10" s="1"/>
  <c r="S28" i="10"/>
  <c r="S29" i="10" s="1"/>
  <c r="R28" i="10"/>
  <c r="R29" i="10" s="1"/>
  <c r="Q28" i="10"/>
  <c r="O28" i="10"/>
  <c r="O29" i="10" s="1"/>
  <c r="N28" i="10"/>
  <c r="N29" i="10" s="1"/>
  <c r="M28" i="10"/>
  <c r="M29" i="10" s="1"/>
  <c r="L28" i="10"/>
  <c r="L29" i="10" s="1"/>
  <c r="K28" i="10"/>
  <c r="K29" i="10" s="1"/>
  <c r="J28" i="10"/>
  <c r="J29" i="10" s="1"/>
  <c r="I28" i="10"/>
  <c r="I29" i="10" s="1"/>
  <c r="H28" i="10"/>
  <c r="H29" i="10" s="1"/>
  <c r="G28" i="10"/>
  <c r="G29" i="10" s="1"/>
  <c r="F28" i="10"/>
  <c r="F29" i="10" s="1"/>
  <c r="E28" i="10"/>
  <c r="E29" i="10" s="1"/>
  <c r="D28" i="10"/>
  <c r="D29" i="10" s="1"/>
  <c r="AR16" i="10"/>
  <c r="AX13" i="10"/>
  <c r="AU13" i="10"/>
  <c r="AX12" i="10"/>
  <c r="AU12" i="10"/>
  <c r="AX11" i="10"/>
  <c r="AU11" i="10"/>
  <c r="AX10" i="10"/>
  <c r="AU10" i="10"/>
  <c r="AX9" i="10"/>
  <c r="AU9" i="10"/>
  <c r="AX8" i="10"/>
  <c r="AU8" i="10"/>
  <c r="AX7" i="10"/>
  <c r="AU7" i="10"/>
  <c r="S3" i="11"/>
  <c r="E3" i="11"/>
  <c r="AG3" i="11"/>
  <c r="AF7" i="11" l="1"/>
  <c r="AF18" i="11" s="1"/>
  <c r="AF13" i="11"/>
  <c r="AF24" i="11" s="1"/>
  <c r="AG4" i="11"/>
  <c r="S4" i="11"/>
  <c r="S9" i="11" s="1"/>
  <c r="S20" i="11" s="1"/>
  <c r="AC28" i="10"/>
  <c r="T42" i="10"/>
  <c r="X42" i="10"/>
  <c r="AB42" i="10"/>
  <c r="AF11" i="11"/>
  <c r="AF22" i="11" s="1"/>
  <c r="AF12" i="11"/>
  <c r="AF23" i="11" s="1"/>
  <c r="P32" i="10"/>
  <c r="AC32" i="10"/>
  <c r="AP32" i="10"/>
  <c r="P35" i="10"/>
  <c r="AC37" i="10"/>
  <c r="AP37" i="10"/>
  <c r="P43" i="10"/>
  <c r="AC43" i="10"/>
  <c r="AP43" i="10"/>
  <c r="D42" i="10"/>
  <c r="H42" i="10"/>
  <c r="L42" i="10"/>
  <c r="AC44" i="10"/>
  <c r="AD42" i="10"/>
  <c r="AH42" i="10"/>
  <c r="AL42" i="10"/>
  <c r="P46" i="10"/>
  <c r="AC46" i="10"/>
  <c r="AP46" i="10"/>
  <c r="R42" i="10"/>
  <c r="AC42" i="10" s="1"/>
  <c r="V42" i="10"/>
  <c r="Z42" i="10"/>
  <c r="F42" i="10"/>
  <c r="J42" i="10"/>
  <c r="N42" i="10"/>
  <c r="AF42" i="10"/>
  <c r="AJ42" i="10"/>
  <c r="AN42" i="10"/>
  <c r="AF9" i="11"/>
  <c r="AF20" i="11" s="1"/>
  <c r="E4" i="11"/>
  <c r="Q13" i="11"/>
  <c r="Q11" i="11"/>
  <c r="Q9" i="11"/>
  <c r="Q7" i="11"/>
  <c r="Q12" i="11"/>
  <c r="Q10" i="11"/>
  <c r="Q8" i="11"/>
  <c r="AD20" i="11"/>
  <c r="AD24" i="11"/>
  <c r="AD21" i="11"/>
  <c r="R12" i="11"/>
  <c r="R23" i="11" s="1"/>
  <c r="R10" i="11"/>
  <c r="R21" i="11" s="1"/>
  <c r="R8" i="11"/>
  <c r="R19" i="11" s="1"/>
  <c r="R13" i="11"/>
  <c r="R24" i="11" s="1"/>
  <c r="R11" i="11"/>
  <c r="R22" i="11" s="1"/>
  <c r="R9" i="11"/>
  <c r="R20" i="11" s="1"/>
  <c r="R7" i="11"/>
  <c r="D4" i="11"/>
  <c r="AF6" i="11"/>
  <c r="AE18" i="11"/>
  <c r="AE17" i="11" s="1"/>
  <c r="AE15" i="11" s="1"/>
  <c r="AE6" i="11"/>
  <c r="AD6" i="11"/>
  <c r="AD18" i="11"/>
  <c r="AD22" i="11"/>
  <c r="AD19" i="11"/>
  <c r="AD23" i="11"/>
  <c r="D49" i="10"/>
  <c r="P29" i="10"/>
  <c r="D27" i="10"/>
  <c r="F49" i="10"/>
  <c r="F48" i="10" s="1"/>
  <c r="F27" i="10"/>
  <c r="H49" i="10"/>
  <c r="H48" i="10" s="1"/>
  <c r="H27" i="10"/>
  <c r="J49" i="10"/>
  <c r="J48" i="10" s="1"/>
  <c r="J27" i="10"/>
  <c r="L49" i="10"/>
  <c r="L48" i="10" s="1"/>
  <c r="L27" i="10"/>
  <c r="N49" i="10"/>
  <c r="N48" i="10" s="1"/>
  <c r="N27" i="10"/>
  <c r="S49" i="10"/>
  <c r="S48" i="10" s="1"/>
  <c r="S27" i="10"/>
  <c r="U49" i="10"/>
  <c r="U48" i="10" s="1"/>
  <c r="U27" i="10"/>
  <c r="W49" i="10"/>
  <c r="W48" i="10" s="1"/>
  <c r="W27" i="10"/>
  <c r="Y49" i="10"/>
  <c r="Y48" i="10" s="1"/>
  <c r="Y27" i="10"/>
  <c r="AA49" i="10"/>
  <c r="AA48" i="10" s="1"/>
  <c r="AA27" i="10"/>
  <c r="AD49" i="10"/>
  <c r="AP29" i="10"/>
  <c r="AD27" i="10"/>
  <c r="AF49" i="10"/>
  <c r="AF48" i="10" s="1"/>
  <c r="AF27" i="10"/>
  <c r="AH49" i="10"/>
  <c r="AH48" i="10" s="1"/>
  <c r="AH27" i="10"/>
  <c r="AJ49" i="10"/>
  <c r="AJ48" i="10" s="1"/>
  <c r="AJ27" i="10"/>
  <c r="AL49" i="10"/>
  <c r="AL48" i="10" s="1"/>
  <c r="AL27" i="10"/>
  <c r="AN49" i="10"/>
  <c r="AN48" i="10" s="1"/>
  <c r="AN27" i="10"/>
  <c r="E49" i="10"/>
  <c r="E48" i="10" s="1"/>
  <c r="E27" i="10"/>
  <c r="G49" i="10"/>
  <c r="G48" i="10" s="1"/>
  <c r="G27" i="10"/>
  <c r="I49" i="10"/>
  <c r="I48" i="10" s="1"/>
  <c r="I27" i="10"/>
  <c r="K49" i="10"/>
  <c r="K48" i="10" s="1"/>
  <c r="K27" i="10"/>
  <c r="M49" i="10"/>
  <c r="M48" i="10" s="1"/>
  <c r="M27" i="10"/>
  <c r="O49" i="10"/>
  <c r="O48" i="10" s="1"/>
  <c r="O27" i="10"/>
  <c r="R49" i="10"/>
  <c r="R48" i="10" s="1"/>
  <c r="R27" i="10"/>
  <c r="T49" i="10"/>
  <c r="T48" i="10" s="1"/>
  <c r="T27" i="10"/>
  <c r="V49" i="10"/>
  <c r="V48" i="10" s="1"/>
  <c r="V27" i="10"/>
  <c r="X49" i="10"/>
  <c r="X48" i="10" s="1"/>
  <c r="X27" i="10"/>
  <c r="Z49" i="10"/>
  <c r="Z48" i="10" s="1"/>
  <c r="Z27" i="10"/>
  <c r="AB49" i="10"/>
  <c r="AB48" i="10" s="1"/>
  <c r="AB27" i="10"/>
  <c r="AE49" i="10"/>
  <c r="AE48" i="10" s="1"/>
  <c r="AE27" i="10"/>
  <c r="AG49" i="10"/>
  <c r="AG48" i="10" s="1"/>
  <c r="AG27" i="10"/>
  <c r="AI49" i="10"/>
  <c r="AI48" i="10" s="1"/>
  <c r="AI27" i="10"/>
  <c r="AK49" i="10"/>
  <c r="AK48" i="10" s="1"/>
  <c r="AK27" i="10"/>
  <c r="AM49" i="10"/>
  <c r="AM48" i="10" s="1"/>
  <c r="AM27" i="10"/>
  <c r="AO49" i="10"/>
  <c r="AO48" i="10" s="1"/>
  <c r="AO27" i="10"/>
  <c r="P28" i="10"/>
  <c r="AP28" i="10"/>
  <c r="Q29" i="10"/>
  <c r="D31" i="10"/>
  <c r="F31" i="10"/>
  <c r="H31" i="10"/>
  <c r="J31" i="10"/>
  <c r="L31" i="10"/>
  <c r="N31" i="10"/>
  <c r="Q31" i="10"/>
  <c r="U31" i="10"/>
  <c r="Y31" i="10"/>
  <c r="AG31" i="10"/>
  <c r="AK31" i="10"/>
  <c r="G33" i="10"/>
  <c r="K33" i="10"/>
  <c r="O33" i="10"/>
  <c r="S33" i="10"/>
  <c r="W33" i="10"/>
  <c r="AA33" i="10"/>
  <c r="AE33" i="10"/>
  <c r="AI33" i="10"/>
  <c r="AC35" i="10"/>
  <c r="AN31" i="10"/>
  <c r="AL31" i="10"/>
  <c r="AJ31" i="10"/>
  <c r="AH31" i="10"/>
  <c r="AF31" i="10"/>
  <c r="AD31" i="10"/>
  <c r="AB31" i="10"/>
  <c r="Z31" i="10"/>
  <c r="X31" i="10"/>
  <c r="V31" i="10"/>
  <c r="T31" i="10"/>
  <c r="R31" i="10"/>
  <c r="E61" i="10"/>
  <c r="E58" i="10" s="1"/>
  <c r="E66" i="10" s="1"/>
  <c r="AN33" i="10"/>
  <c r="AL33" i="10"/>
  <c r="AJ33" i="10"/>
  <c r="AH33" i="10"/>
  <c r="AF33" i="10"/>
  <c r="AD33" i="10"/>
  <c r="AB33" i="10"/>
  <c r="Z33" i="10"/>
  <c r="X33" i="10"/>
  <c r="V33" i="10"/>
  <c r="T33" i="10"/>
  <c r="R33" i="10"/>
  <c r="N33" i="10"/>
  <c r="L33" i="10"/>
  <c r="J33" i="10"/>
  <c r="H33" i="10"/>
  <c r="F33" i="10"/>
  <c r="D33" i="10"/>
  <c r="E31" i="10"/>
  <c r="G31" i="10"/>
  <c r="I31" i="10"/>
  <c r="K31" i="10"/>
  <c r="K30" i="10" s="1"/>
  <c r="M31" i="10"/>
  <c r="O31" i="10"/>
  <c r="S31" i="10"/>
  <c r="W31" i="10"/>
  <c r="AA31" i="10"/>
  <c r="AE31" i="10"/>
  <c r="AI31" i="10"/>
  <c r="AM31" i="10"/>
  <c r="AM30" i="10" s="1"/>
  <c r="E33" i="10"/>
  <c r="I33" i="10"/>
  <c r="M33" i="10"/>
  <c r="Q33" i="10"/>
  <c r="U33" i="10"/>
  <c r="Y33" i="10"/>
  <c r="AG33" i="10"/>
  <c r="AK33" i="10"/>
  <c r="AO33" i="10"/>
  <c r="AO30" i="10" s="1"/>
  <c r="AP35" i="10"/>
  <c r="P37" i="10"/>
  <c r="P44" i="10"/>
  <c r="AP44" i="10"/>
  <c r="AD3" i="10"/>
  <c r="AE3" i="10"/>
  <c r="AH3" i="11"/>
  <c r="T3" i="11"/>
  <c r="F3" i="11"/>
  <c r="S11" i="11" l="1"/>
  <c r="S22" i="11" s="1"/>
  <c r="S10" i="11"/>
  <c r="S21" i="11" s="1"/>
  <c r="S7" i="11"/>
  <c r="T4" i="11"/>
  <c r="F4" i="11"/>
  <c r="F12" i="11" s="1"/>
  <c r="F23" i="11" s="1"/>
  <c r="AH4" i="11"/>
  <c r="W30" i="10"/>
  <c r="T30" i="10"/>
  <c r="AB30" i="10"/>
  <c r="AJ30" i="10"/>
  <c r="S12" i="11"/>
  <c r="S23" i="11" s="1"/>
  <c r="S13" i="11"/>
  <c r="S24" i="11" s="1"/>
  <c r="AF17" i="11"/>
  <c r="AF15" i="11" s="1"/>
  <c r="AE30" i="10"/>
  <c r="O30" i="10"/>
  <c r="G30" i="10"/>
  <c r="F53" i="10"/>
  <c r="J53" i="10"/>
  <c r="N53" i="10"/>
  <c r="R53" i="10"/>
  <c r="V53" i="10"/>
  <c r="Z53" i="10"/>
  <c r="AD53" i="10"/>
  <c r="AH53" i="10"/>
  <c r="AL53" i="10"/>
  <c r="AP53" i="10"/>
  <c r="G53" i="10"/>
  <c r="K53" i="10"/>
  <c r="O53" i="10"/>
  <c r="S53" i="10"/>
  <c r="W53" i="10"/>
  <c r="AA53" i="10"/>
  <c r="AE53" i="10"/>
  <c r="AI53" i="10"/>
  <c r="AM53" i="10"/>
  <c r="D53" i="10"/>
  <c r="H53" i="10"/>
  <c r="L53" i="10"/>
  <c r="P53" i="10"/>
  <c r="T53" i="10"/>
  <c r="X53" i="10"/>
  <c r="AB53" i="10"/>
  <c r="AF53" i="10"/>
  <c r="AJ53" i="10"/>
  <c r="AN53" i="10"/>
  <c r="E53" i="10"/>
  <c r="I53" i="10"/>
  <c r="M53" i="10"/>
  <c r="Q53" i="10"/>
  <c r="U53" i="10"/>
  <c r="Y53" i="10"/>
  <c r="AC53" i="10"/>
  <c r="AG53" i="10"/>
  <c r="AK53" i="10"/>
  <c r="AO53" i="10"/>
  <c r="X30" i="10"/>
  <c r="AF30" i="10"/>
  <c r="AN30" i="10"/>
  <c r="S8" i="11"/>
  <c r="S19" i="11" s="1"/>
  <c r="AP42" i="10"/>
  <c r="P42" i="10"/>
  <c r="AG7" i="11"/>
  <c r="AG13" i="11"/>
  <c r="AG12" i="11"/>
  <c r="AG11" i="11"/>
  <c r="AG10" i="11"/>
  <c r="AG9" i="11"/>
  <c r="AG8" i="11"/>
  <c r="AD17" i="11"/>
  <c r="AE36" i="11"/>
  <c r="AE34" i="11" s="1"/>
  <c r="AE26" i="11" s="1"/>
  <c r="AE16" i="11"/>
  <c r="AE14" i="11" s="1"/>
  <c r="AE25" i="11" s="1"/>
  <c r="D12" i="11"/>
  <c r="D10" i="11"/>
  <c r="D8" i="11"/>
  <c r="D13" i="11"/>
  <c r="D11" i="11"/>
  <c r="D9" i="11"/>
  <c r="D7" i="11"/>
  <c r="R6" i="11"/>
  <c r="R18" i="11"/>
  <c r="R17" i="11" s="1"/>
  <c r="R15" i="11" s="1"/>
  <c r="Q21" i="11"/>
  <c r="Q18" i="11"/>
  <c r="Q6" i="11"/>
  <c r="Q22" i="11"/>
  <c r="E13" i="11"/>
  <c r="E24" i="11" s="1"/>
  <c r="E11" i="11"/>
  <c r="E22" i="11" s="1"/>
  <c r="E9" i="11"/>
  <c r="E20" i="11" s="1"/>
  <c r="E7" i="11"/>
  <c r="E12" i="11"/>
  <c r="E23" i="11" s="1"/>
  <c r="E10" i="11"/>
  <c r="E21" i="11" s="1"/>
  <c r="E8" i="11"/>
  <c r="E19" i="11" s="1"/>
  <c r="S18" i="11"/>
  <c r="AD36" i="11"/>
  <c r="AD16" i="11"/>
  <c r="AF36" i="11"/>
  <c r="AF34" i="11" s="1"/>
  <c r="AF26" i="11" s="1"/>
  <c r="AF16" i="11"/>
  <c r="Q19" i="11"/>
  <c r="Q23" i="11"/>
  <c r="Q20" i="11"/>
  <c r="Q24" i="11"/>
  <c r="AE4" i="10"/>
  <c r="AD4" i="10"/>
  <c r="P31" i="10"/>
  <c r="D30" i="10"/>
  <c r="P27" i="10"/>
  <c r="P49" i="10"/>
  <c r="D48" i="10"/>
  <c r="P48" i="10" s="1"/>
  <c r="AC33" i="10"/>
  <c r="P33" i="10"/>
  <c r="AP33" i="10"/>
  <c r="Y30" i="10"/>
  <c r="L30" i="10"/>
  <c r="Q30" i="10"/>
  <c r="AC31" i="10"/>
  <c r="AP31" i="10"/>
  <c r="AD30" i="10"/>
  <c r="Q49" i="10"/>
  <c r="AC29" i="10"/>
  <c r="Q27" i="10"/>
  <c r="AP27" i="10"/>
  <c r="AP49" i="10"/>
  <c r="AD48" i="10"/>
  <c r="AP48" i="10" s="1"/>
  <c r="AK30" i="10"/>
  <c r="H30" i="10"/>
  <c r="AI30" i="10"/>
  <c r="AA30" i="10"/>
  <c r="S30" i="10"/>
  <c r="M30" i="10"/>
  <c r="I30" i="10"/>
  <c r="E30" i="10"/>
  <c r="R30" i="10"/>
  <c r="V30" i="10"/>
  <c r="Z30" i="10"/>
  <c r="AH30" i="10"/>
  <c r="AL30" i="10"/>
  <c r="AG30" i="10"/>
  <c r="U30" i="10"/>
  <c r="N30" i="10"/>
  <c r="J30" i="10"/>
  <c r="F30" i="10"/>
  <c r="Q3" i="10"/>
  <c r="G3" i="11"/>
  <c r="R3" i="10"/>
  <c r="U3" i="11"/>
  <c r="AI3" i="11"/>
  <c r="AF3" i="10"/>
  <c r="S6" i="11" l="1"/>
  <c r="F13" i="11"/>
  <c r="F24" i="11" s="1"/>
  <c r="F7" i="11"/>
  <c r="F18" i="11" s="1"/>
  <c r="F8" i="11"/>
  <c r="F19" i="11" s="1"/>
  <c r="F10" i="11"/>
  <c r="F21" i="11" s="1"/>
  <c r="AE45" i="11"/>
  <c r="AE47" i="11" s="1"/>
  <c r="AE50" i="11" s="1"/>
  <c r="F9" i="11"/>
  <c r="F20" i="11" s="1"/>
  <c r="F11" i="11"/>
  <c r="F22" i="11" s="1"/>
  <c r="G4" i="11"/>
  <c r="AF4" i="10"/>
  <c r="AF11" i="10" s="1"/>
  <c r="AF22" i="10" s="1"/>
  <c r="AI4" i="11"/>
  <c r="U4" i="11"/>
  <c r="AF14" i="11"/>
  <c r="AF25" i="11" s="1"/>
  <c r="AF45" i="11" s="1"/>
  <c r="AF47" i="11" s="1"/>
  <c r="AF50" i="11" s="1"/>
  <c r="AG22" i="11"/>
  <c r="AG19" i="11"/>
  <c r="AG23" i="11"/>
  <c r="AH8" i="11"/>
  <c r="AH19" i="11" s="1"/>
  <c r="AH7" i="11"/>
  <c r="AH13" i="11"/>
  <c r="AH24" i="11" s="1"/>
  <c r="AH12" i="11"/>
  <c r="AH23" i="11" s="1"/>
  <c r="AH11" i="11"/>
  <c r="AH22" i="11" s="1"/>
  <c r="AH10" i="11"/>
  <c r="AH21" i="11" s="1"/>
  <c r="AH9" i="11"/>
  <c r="AH20" i="11" s="1"/>
  <c r="S17" i="11"/>
  <c r="S15" i="11" s="1"/>
  <c r="S14" i="11" s="1"/>
  <c r="S25" i="11" s="1"/>
  <c r="AG20" i="11"/>
  <c r="AG24" i="11"/>
  <c r="T8" i="11"/>
  <c r="T19" i="11" s="1"/>
  <c r="T7" i="11"/>
  <c r="T13" i="11"/>
  <c r="T24" i="11" s="1"/>
  <c r="T12" i="11"/>
  <c r="T11" i="11"/>
  <c r="T10" i="11"/>
  <c r="T9" i="11"/>
  <c r="AG21" i="11"/>
  <c r="AG6" i="11"/>
  <c r="AG18" i="11"/>
  <c r="S36" i="11"/>
  <c r="S34" i="11" s="1"/>
  <c r="S26" i="11" s="1"/>
  <c r="S16" i="11"/>
  <c r="E18" i="11"/>
  <c r="E17" i="11" s="1"/>
  <c r="E15" i="11" s="1"/>
  <c r="E6" i="11"/>
  <c r="Q36" i="11"/>
  <c r="Q16" i="11"/>
  <c r="Q17" i="11"/>
  <c r="R36" i="11"/>
  <c r="R34" i="11" s="1"/>
  <c r="R26" i="11" s="1"/>
  <c r="R16" i="11"/>
  <c r="R14" i="11" s="1"/>
  <c r="R25" i="11" s="1"/>
  <c r="D20" i="11"/>
  <c r="D24" i="11"/>
  <c r="D21" i="11"/>
  <c r="AD15" i="11"/>
  <c r="AD34" i="11"/>
  <c r="D6" i="11"/>
  <c r="D18" i="11"/>
  <c r="D22" i="11"/>
  <c r="D19" i="11"/>
  <c r="D23" i="11"/>
  <c r="R4" i="10"/>
  <c r="AE12" i="10"/>
  <c r="AE23" i="10" s="1"/>
  <c r="AE10" i="10"/>
  <c r="AE21" i="10" s="1"/>
  <c r="AE8" i="10"/>
  <c r="AE19" i="10" s="1"/>
  <c r="AE9" i="10"/>
  <c r="AE20" i="10" s="1"/>
  <c r="AE13" i="10"/>
  <c r="AE24" i="10" s="1"/>
  <c r="AE11" i="10"/>
  <c r="AE22" i="10" s="1"/>
  <c r="AE7" i="10"/>
  <c r="Q4" i="10"/>
  <c r="AC27" i="10"/>
  <c r="Q48" i="10"/>
  <c r="AC48" i="10" s="1"/>
  <c r="AC49" i="10"/>
  <c r="AD13" i="10"/>
  <c r="AD11" i="10"/>
  <c r="AD9" i="10"/>
  <c r="AD7" i="10"/>
  <c r="AD10" i="10"/>
  <c r="AD8" i="10"/>
  <c r="AD12" i="10"/>
  <c r="AF13" i="10"/>
  <c r="AF24" i="10" s="1"/>
  <c r="AF12" i="10"/>
  <c r="AF23" i="10" s="1"/>
  <c r="AP30" i="10"/>
  <c r="AC30" i="10"/>
  <c r="P30" i="10"/>
  <c r="D3" i="10"/>
  <c r="AJ3" i="11"/>
  <c r="E3" i="10"/>
  <c r="S3" i="10"/>
  <c r="AG3" i="10"/>
  <c r="V3" i="11"/>
  <c r="H3" i="11"/>
  <c r="S45" i="11" l="1"/>
  <c r="S47" i="11" s="1"/>
  <c r="S50" i="11" s="1"/>
  <c r="F6" i="11"/>
  <c r="F17" i="11"/>
  <c r="F15" i="11" s="1"/>
  <c r="AF7" i="10"/>
  <c r="AF18" i="10" s="1"/>
  <c r="R45" i="11"/>
  <c r="R47" i="11" s="1"/>
  <c r="R50" i="11" s="1"/>
  <c r="AF8" i="10"/>
  <c r="AF19" i="10" s="1"/>
  <c r="AF9" i="10"/>
  <c r="AF20" i="10" s="1"/>
  <c r="AF10" i="10"/>
  <c r="AF21" i="10" s="1"/>
  <c r="V4" i="11"/>
  <c r="AG4" i="10"/>
  <c r="AJ4" i="11"/>
  <c r="H4" i="11"/>
  <c r="S4" i="10"/>
  <c r="S10" i="10" s="1"/>
  <c r="S21" i="10" s="1"/>
  <c r="AG17" i="11"/>
  <c r="T21" i="11"/>
  <c r="T18" i="11"/>
  <c r="T6" i="11"/>
  <c r="AH6" i="11"/>
  <c r="AH18" i="11"/>
  <c r="AH17" i="11" s="1"/>
  <c r="AH15" i="11" s="1"/>
  <c r="T22" i="11"/>
  <c r="AI13" i="11"/>
  <c r="AI24" i="11" s="1"/>
  <c r="AI12" i="11"/>
  <c r="AI23" i="11" s="1"/>
  <c r="AI11" i="11"/>
  <c r="AI22" i="11" s="1"/>
  <c r="AI10" i="11"/>
  <c r="AI9" i="11"/>
  <c r="AI20" i="11" s="1"/>
  <c r="AI8" i="11"/>
  <c r="AI19" i="11" s="1"/>
  <c r="AI7" i="11"/>
  <c r="G8" i="11"/>
  <c r="G7" i="11"/>
  <c r="G13" i="11"/>
  <c r="G12" i="11"/>
  <c r="G11" i="11"/>
  <c r="G10" i="11"/>
  <c r="G9" i="11"/>
  <c r="AG36" i="11"/>
  <c r="AG16" i="11"/>
  <c r="T23" i="11"/>
  <c r="T20" i="11"/>
  <c r="U9" i="11"/>
  <c r="U20" i="11" s="1"/>
  <c r="U8" i="11"/>
  <c r="U19" i="11" s="1"/>
  <c r="U7" i="11"/>
  <c r="U13" i="11"/>
  <c r="U24" i="11" s="1"/>
  <c r="U12" i="11"/>
  <c r="U23" i="11" s="1"/>
  <c r="U11" i="11"/>
  <c r="U22" i="11" s="1"/>
  <c r="U10" i="11"/>
  <c r="U21" i="11" s="1"/>
  <c r="D17" i="11"/>
  <c r="AD26" i="11"/>
  <c r="AD14" i="11"/>
  <c r="D36" i="11"/>
  <c r="D16" i="11"/>
  <c r="F36" i="11"/>
  <c r="F34" i="11" s="1"/>
  <c r="F26" i="11" s="1"/>
  <c r="F16" i="11"/>
  <c r="Q15" i="11"/>
  <c r="Q34" i="11"/>
  <c r="E36" i="11"/>
  <c r="E34" i="11" s="1"/>
  <c r="E26" i="11" s="1"/>
  <c r="E16" i="11"/>
  <c r="E14" i="11" s="1"/>
  <c r="E25" i="11" s="1"/>
  <c r="E4" i="10"/>
  <c r="AD19" i="10"/>
  <c r="AD18" i="10"/>
  <c r="AD6" i="10"/>
  <c r="AD22" i="10"/>
  <c r="Q12" i="10"/>
  <c r="Q10" i="10"/>
  <c r="Q8" i="10"/>
  <c r="Q11" i="10"/>
  <c r="Q9" i="10"/>
  <c r="Q7" i="10"/>
  <c r="Q13" i="10"/>
  <c r="AE6" i="10"/>
  <c r="AE18" i="10"/>
  <c r="AE17" i="10" s="1"/>
  <c r="AE15" i="10" s="1"/>
  <c r="R13" i="10"/>
  <c r="R24" i="10" s="1"/>
  <c r="R11" i="10"/>
  <c r="R22" i="10" s="1"/>
  <c r="R9" i="10"/>
  <c r="R20" i="10" s="1"/>
  <c r="R7" i="10"/>
  <c r="R12" i="10"/>
  <c r="R23" i="10" s="1"/>
  <c r="R10" i="10"/>
  <c r="R21" i="10" s="1"/>
  <c r="R8" i="10"/>
  <c r="R19" i="10" s="1"/>
  <c r="D4" i="10"/>
  <c r="AD23" i="10"/>
  <c r="AD21" i="10"/>
  <c r="AD20" i="10"/>
  <c r="AD24" i="10"/>
  <c r="S12" i="10"/>
  <c r="S23" i="10" s="1"/>
  <c r="S11" i="10"/>
  <c r="S22" i="10" s="1"/>
  <c r="W3" i="11"/>
  <c r="AH3" i="10"/>
  <c r="F3" i="10"/>
  <c r="AK3" i="11"/>
  <c r="I3" i="11"/>
  <c r="T3" i="10"/>
  <c r="S13" i="10" l="1"/>
  <c r="S24" i="10" s="1"/>
  <c r="F14" i="11"/>
  <c r="F25" i="11" s="1"/>
  <c r="AF6" i="10"/>
  <c r="AF36" i="10" s="1"/>
  <c r="AF34" i="10" s="1"/>
  <c r="AF26" i="10" s="1"/>
  <c r="S7" i="10"/>
  <c r="S18" i="10" s="1"/>
  <c r="S8" i="10"/>
  <c r="S19" i="10" s="1"/>
  <c r="S9" i="10"/>
  <c r="S20" i="10" s="1"/>
  <c r="AF17" i="10"/>
  <c r="AF15" i="10" s="1"/>
  <c r="I4" i="11"/>
  <c r="AH4" i="10"/>
  <c r="T4" i="10"/>
  <c r="F4" i="10"/>
  <c r="F13" i="10" s="1"/>
  <c r="F24" i="10" s="1"/>
  <c r="AK4" i="11"/>
  <c r="W4" i="11"/>
  <c r="U18" i="11"/>
  <c r="U17" i="11" s="1"/>
  <c r="U15" i="11" s="1"/>
  <c r="U6" i="11"/>
  <c r="G22" i="11"/>
  <c r="G19" i="11"/>
  <c r="AI21" i="11"/>
  <c r="AG15" i="11"/>
  <c r="AG14" i="11" s="1"/>
  <c r="AG25" i="11" s="1"/>
  <c r="H9" i="11"/>
  <c r="H20" i="11" s="1"/>
  <c r="H8" i="11"/>
  <c r="H19" i="11" s="1"/>
  <c r="H7" i="11"/>
  <c r="H13" i="11"/>
  <c r="H24" i="11" s="1"/>
  <c r="H12" i="11"/>
  <c r="H11" i="11"/>
  <c r="H10" i="11"/>
  <c r="H21" i="11" s="1"/>
  <c r="AG12" i="10"/>
  <c r="AG7" i="10"/>
  <c r="AG10" i="10"/>
  <c r="AG13" i="10"/>
  <c r="AG8" i="10"/>
  <c r="AG11" i="10"/>
  <c r="AG9" i="10"/>
  <c r="G23" i="11"/>
  <c r="AI18" i="11"/>
  <c r="AI6" i="11"/>
  <c r="T36" i="11"/>
  <c r="T16" i="11"/>
  <c r="AG34" i="11"/>
  <c r="G20" i="11"/>
  <c r="G24" i="11"/>
  <c r="AH16" i="11"/>
  <c r="AH14" i="11" s="1"/>
  <c r="AH25" i="11" s="1"/>
  <c r="AH36" i="11"/>
  <c r="AJ13" i="11"/>
  <c r="AJ12" i="11"/>
  <c r="AJ11" i="11"/>
  <c r="AJ10" i="11"/>
  <c r="AJ9" i="11"/>
  <c r="AJ8" i="11"/>
  <c r="AJ7" i="11"/>
  <c r="V13" i="11"/>
  <c r="V12" i="11"/>
  <c r="V23" i="11" s="1"/>
  <c r="V11" i="11"/>
  <c r="V22" i="11" s="1"/>
  <c r="V10" i="11"/>
  <c r="V21" i="11" s="1"/>
  <c r="V9" i="11"/>
  <c r="V8" i="11"/>
  <c r="V19" i="11" s="1"/>
  <c r="V7" i="11"/>
  <c r="G21" i="11"/>
  <c r="G18" i="11"/>
  <c r="G6" i="11"/>
  <c r="T17" i="11"/>
  <c r="F45" i="11"/>
  <c r="F47" i="11" s="1"/>
  <c r="F50" i="11" s="1"/>
  <c r="E45" i="11"/>
  <c r="E47" i="11" s="1"/>
  <c r="E50" i="11" s="1"/>
  <c r="D34" i="11"/>
  <c r="D15" i="11"/>
  <c r="Q26" i="11"/>
  <c r="Q14" i="11"/>
  <c r="AD25" i="11"/>
  <c r="R18" i="10"/>
  <c r="R17" i="10" s="1"/>
  <c r="R15" i="10" s="1"/>
  <c r="R6" i="10"/>
  <c r="Q24" i="10"/>
  <c r="Q20" i="10"/>
  <c r="Q19" i="10"/>
  <c r="Q23" i="10"/>
  <c r="E12" i="10"/>
  <c r="E23" i="10" s="1"/>
  <c r="E10" i="10"/>
  <c r="E21" i="10" s="1"/>
  <c r="E8" i="10"/>
  <c r="E19" i="10" s="1"/>
  <c r="E11" i="10"/>
  <c r="E22" i="10" s="1"/>
  <c r="E9" i="10"/>
  <c r="E20" i="10" s="1"/>
  <c r="E7" i="10"/>
  <c r="E13" i="10"/>
  <c r="E24" i="10" s="1"/>
  <c r="D13" i="10"/>
  <c r="D11" i="10"/>
  <c r="D9" i="10"/>
  <c r="D7" i="10"/>
  <c r="D10" i="10"/>
  <c r="D8" i="10"/>
  <c r="D12" i="10"/>
  <c r="AE36" i="10"/>
  <c r="AE34" i="10" s="1"/>
  <c r="AE26" i="10" s="1"/>
  <c r="AE16" i="10"/>
  <c r="AE14" i="10" s="1"/>
  <c r="AE25" i="10" s="1"/>
  <c r="Q6" i="10"/>
  <c r="Q18" i="10"/>
  <c r="Q22" i="10"/>
  <c r="Q21" i="10"/>
  <c r="AD36" i="10"/>
  <c r="AD16" i="10"/>
  <c r="AD17" i="10"/>
  <c r="F7" i="10"/>
  <c r="U3" i="10"/>
  <c r="X3" i="11"/>
  <c r="G3" i="10"/>
  <c r="AL3" i="11"/>
  <c r="AI3" i="10"/>
  <c r="J3" i="11"/>
  <c r="AF16" i="10" l="1"/>
  <c r="AF14" i="10" s="1"/>
  <c r="AF25" i="10" s="1"/>
  <c r="F9" i="10"/>
  <c r="F20" i="10" s="1"/>
  <c r="F8" i="10"/>
  <c r="F19" i="10" s="1"/>
  <c r="F10" i="10"/>
  <c r="F21" i="10" s="1"/>
  <c r="F11" i="10"/>
  <c r="F22" i="10" s="1"/>
  <c r="F12" i="10"/>
  <c r="F23" i="10" s="1"/>
  <c r="S17" i="10"/>
  <c r="S15" i="10" s="1"/>
  <c r="S6" i="10"/>
  <c r="S16" i="10" s="1"/>
  <c r="AI17" i="11"/>
  <c r="AI15" i="11" s="1"/>
  <c r="X4" i="11"/>
  <c r="G4" i="10"/>
  <c r="AI4" i="10"/>
  <c r="AL4" i="11"/>
  <c r="U4" i="10"/>
  <c r="J4" i="11"/>
  <c r="AJ6" i="11"/>
  <c r="AJ18" i="11"/>
  <c r="AJ22" i="11"/>
  <c r="AH34" i="11"/>
  <c r="AH26" i="11" s="1"/>
  <c r="AH45" i="11" s="1"/>
  <c r="AH47" i="11" s="1"/>
  <c r="AH50" i="11" s="1"/>
  <c r="AG20" i="10"/>
  <c r="AG21" i="10"/>
  <c r="H22" i="11"/>
  <c r="AG26" i="11"/>
  <c r="AG45" i="11" s="1"/>
  <c r="AG47" i="11" s="1"/>
  <c r="AG50" i="11" s="1"/>
  <c r="AG22" i="10"/>
  <c r="AG18" i="10"/>
  <c r="AG6" i="10"/>
  <c r="H23" i="11"/>
  <c r="T15" i="11"/>
  <c r="G17" i="11"/>
  <c r="U36" i="11"/>
  <c r="U34" i="11" s="1"/>
  <c r="U26" i="11" s="1"/>
  <c r="U16" i="11"/>
  <c r="U14" i="11" s="1"/>
  <c r="U25" i="11" s="1"/>
  <c r="V20" i="11"/>
  <c r="V24" i="11"/>
  <c r="AJ21" i="11"/>
  <c r="AI16" i="11"/>
  <c r="AI36" i="11"/>
  <c r="AI34" i="11" s="1"/>
  <c r="AI26" i="11" s="1"/>
  <c r="AK11" i="11"/>
  <c r="AK22" i="11" s="1"/>
  <c r="AK10" i="11"/>
  <c r="AK21" i="11" s="1"/>
  <c r="AK9" i="11"/>
  <c r="AK20" i="11" s="1"/>
  <c r="AK8" i="11"/>
  <c r="AK19" i="11" s="1"/>
  <c r="AK7" i="11"/>
  <c r="AK13" i="11"/>
  <c r="AK24" i="11" s="1"/>
  <c r="AK12" i="11"/>
  <c r="AK23" i="11" s="1"/>
  <c r="T11" i="10"/>
  <c r="T8" i="10"/>
  <c r="T9" i="10"/>
  <c r="T12" i="10"/>
  <c r="T7" i="10"/>
  <c r="T13" i="10"/>
  <c r="T10" i="10"/>
  <c r="I13" i="11"/>
  <c r="I24" i="11" s="1"/>
  <c r="I12" i="11"/>
  <c r="I23" i="11" s="1"/>
  <c r="I11" i="11"/>
  <c r="I22" i="11" s="1"/>
  <c r="I10" i="11"/>
  <c r="I9" i="11"/>
  <c r="I8" i="11"/>
  <c r="I19" i="11" s="1"/>
  <c r="I7" i="11"/>
  <c r="V6" i="11"/>
  <c r="V18" i="11"/>
  <c r="AJ19" i="11"/>
  <c r="AJ23" i="11"/>
  <c r="AG19" i="10"/>
  <c r="AG23" i="10"/>
  <c r="G36" i="11"/>
  <c r="G16" i="11"/>
  <c r="AJ20" i="11"/>
  <c r="AJ24" i="11"/>
  <c r="T34" i="11"/>
  <c r="AG24" i="10"/>
  <c r="H6" i="11"/>
  <c r="H18" i="11"/>
  <c r="W7" i="11"/>
  <c r="W13" i="11"/>
  <c r="W24" i="11" s="1"/>
  <c r="W12" i="11"/>
  <c r="W11" i="11"/>
  <c r="W10" i="11"/>
  <c r="W21" i="11" s="1"/>
  <c r="W9" i="11"/>
  <c r="W20" i="11" s="1"/>
  <c r="W8" i="11"/>
  <c r="AH7" i="10"/>
  <c r="AH13" i="10"/>
  <c r="AH24" i="10" s="1"/>
  <c r="AH10" i="10"/>
  <c r="AH21" i="10" s="1"/>
  <c r="AH11" i="10"/>
  <c r="AH22" i="10" s="1"/>
  <c r="AH8" i="10"/>
  <c r="AH19" i="10" s="1"/>
  <c r="AH9" i="10"/>
  <c r="AH20" i="10" s="1"/>
  <c r="AH12" i="10"/>
  <c r="AH23" i="10" s="1"/>
  <c r="AE45" i="10"/>
  <c r="AE47" i="10" s="1"/>
  <c r="AE50" i="10" s="1"/>
  <c r="AD45" i="11"/>
  <c r="Q25" i="11"/>
  <c r="D14" i="11"/>
  <c r="D26" i="11"/>
  <c r="AF45" i="10"/>
  <c r="AF47" i="10" s="1"/>
  <c r="AF50" i="10" s="1"/>
  <c r="D23" i="10"/>
  <c r="D21" i="10"/>
  <c r="D20" i="10"/>
  <c r="D24" i="10"/>
  <c r="S36" i="10"/>
  <c r="S34" i="10" s="1"/>
  <c r="S26" i="10" s="1"/>
  <c r="F18" i="10"/>
  <c r="AD15" i="10"/>
  <c r="AD34" i="10"/>
  <c r="Q17" i="10"/>
  <c r="Q36" i="10"/>
  <c r="Q16" i="10"/>
  <c r="D19" i="10"/>
  <c r="D18" i="10"/>
  <c r="D6" i="10"/>
  <c r="D22" i="10"/>
  <c r="E6" i="10"/>
  <c r="E18" i="10"/>
  <c r="E17" i="10" s="1"/>
  <c r="E15" i="10" s="1"/>
  <c r="R36" i="10"/>
  <c r="R34" i="10" s="1"/>
  <c r="R26" i="10" s="1"/>
  <c r="R16" i="10"/>
  <c r="R14" i="10" s="1"/>
  <c r="R25" i="10" s="1"/>
  <c r="V3" i="10"/>
  <c r="H3" i="10"/>
  <c r="AM3" i="11"/>
  <c r="K3" i="11"/>
  <c r="Y3" i="11"/>
  <c r="AJ3" i="10"/>
  <c r="F17" i="10" l="1"/>
  <c r="F15" i="10" s="1"/>
  <c r="AI14" i="11"/>
  <c r="AI25" i="11" s="1"/>
  <c r="AI45" i="11" s="1"/>
  <c r="AI47" i="11" s="1"/>
  <c r="AI50" i="11" s="1"/>
  <c r="F6" i="10"/>
  <c r="S14" i="10"/>
  <c r="S25" i="10" s="1"/>
  <c r="S45" i="10" s="1"/>
  <c r="S47" i="10" s="1"/>
  <c r="S50" i="10" s="1"/>
  <c r="H17" i="11"/>
  <c r="H15" i="11" s="1"/>
  <c r="U45" i="11"/>
  <c r="U47" i="11" s="1"/>
  <c r="U50" i="11" s="1"/>
  <c r="V17" i="11"/>
  <c r="V15" i="11" s="1"/>
  <c r="K4" i="11"/>
  <c r="AM4" i="11"/>
  <c r="H4" i="10"/>
  <c r="V4" i="10"/>
  <c r="AJ4" i="10"/>
  <c r="Y4" i="11"/>
  <c r="G34" i="11"/>
  <c r="I21" i="11"/>
  <c r="T21" i="10"/>
  <c r="T20" i="10"/>
  <c r="AG17" i="10"/>
  <c r="AJ17" i="11"/>
  <c r="W6" i="11"/>
  <c r="W18" i="11"/>
  <c r="V36" i="11"/>
  <c r="V16" i="11"/>
  <c r="V14" i="11" s="1"/>
  <c r="V25" i="11" s="1"/>
  <c r="I18" i="11"/>
  <c r="I6" i="11"/>
  <c r="T24" i="10"/>
  <c r="T19" i="10"/>
  <c r="AK18" i="11"/>
  <c r="AK17" i="11" s="1"/>
  <c r="AK15" i="11" s="1"/>
  <c r="AK6" i="11"/>
  <c r="G15" i="11"/>
  <c r="AJ36" i="11"/>
  <c r="AJ34" i="11" s="1"/>
  <c r="AJ26" i="11" s="1"/>
  <c r="AJ16" i="11"/>
  <c r="U12" i="10"/>
  <c r="U23" i="10" s="1"/>
  <c r="U9" i="10"/>
  <c r="U20" i="10" s="1"/>
  <c r="U10" i="10"/>
  <c r="U21" i="10" s="1"/>
  <c r="U7" i="10"/>
  <c r="U8" i="10"/>
  <c r="U19" i="10" s="1"/>
  <c r="U13" i="10"/>
  <c r="U24" i="10" s="1"/>
  <c r="U11" i="10"/>
  <c r="U22" i="10" s="1"/>
  <c r="AI10" i="10"/>
  <c r="AI21" i="10" s="1"/>
  <c r="AI13" i="10"/>
  <c r="AI24" i="10" s="1"/>
  <c r="AI8" i="10"/>
  <c r="AI19" i="10" s="1"/>
  <c r="AI11" i="10"/>
  <c r="AI22" i="10" s="1"/>
  <c r="AI9" i="10"/>
  <c r="AI20" i="10" s="1"/>
  <c r="AI12" i="10"/>
  <c r="AI23" i="10" s="1"/>
  <c r="AI7" i="10"/>
  <c r="X12" i="11"/>
  <c r="X23" i="11" s="1"/>
  <c r="X11" i="11"/>
  <c r="X22" i="11" s="1"/>
  <c r="X10" i="11"/>
  <c r="X21" i="11" s="1"/>
  <c r="X9" i="11"/>
  <c r="X8" i="11"/>
  <c r="X19" i="11" s="1"/>
  <c r="X7" i="11"/>
  <c r="X13" i="11"/>
  <c r="AH18" i="10"/>
  <c r="AH17" i="10" s="1"/>
  <c r="AH15" i="10" s="1"/>
  <c r="AH6" i="10"/>
  <c r="W22" i="11"/>
  <c r="H36" i="11"/>
  <c r="H34" i="11" s="1"/>
  <c r="H26" i="11" s="1"/>
  <c r="H16" i="11"/>
  <c r="T18" i="10"/>
  <c r="T6" i="10"/>
  <c r="T22" i="10"/>
  <c r="AG36" i="10"/>
  <c r="AG16" i="10"/>
  <c r="W19" i="11"/>
  <c r="W23" i="11"/>
  <c r="T26" i="11"/>
  <c r="I20" i="11"/>
  <c r="T23" i="10"/>
  <c r="T14" i="11"/>
  <c r="J7" i="11"/>
  <c r="J13" i="11"/>
  <c r="J24" i="11" s="1"/>
  <c r="J11" i="11"/>
  <c r="J22" i="11" s="1"/>
  <c r="J12" i="11"/>
  <c r="J23" i="11" s="1"/>
  <c r="J10" i="11"/>
  <c r="J21" i="11" s="1"/>
  <c r="J9" i="11"/>
  <c r="J20" i="11" s="1"/>
  <c r="J8" i="11"/>
  <c r="AL12" i="11"/>
  <c r="AL23" i="11" s="1"/>
  <c r="AL11" i="11"/>
  <c r="AL22" i="11" s="1"/>
  <c r="AL10" i="11"/>
  <c r="AL9" i="11"/>
  <c r="AL8" i="11"/>
  <c r="AL7" i="11"/>
  <c r="AL13" i="11"/>
  <c r="G8" i="10"/>
  <c r="G7" i="10"/>
  <c r="G13" i="10"/>
  <c r="G10" i="10"/>
  <c r="G11" i="10"/>
  <c r="G9" i="10"/>
  <c r="G12" i="10"/>
  <c r="D25" i="11"/>
  <c r="AD47" i="11"/>
  <c r="Q45" i="11"/>
  <c r="R45" i="10"/>
  <c r="R47" i="10" s="1"/>
  <c r="R50" i="10" s="1"/>
  <c r="E36" i="10"/>
  <c r="E34" i="10" s="1"/>
  <c r="E26" i="10" s="1"/>
  <c r="E16" i="10"/>
  <c r="E14" i="10" s="1"/>
  <c r="E25" i="10" s="1"/>
  <c r="F36" i="10"/>
  <c r="F34" i="10" s="1"/>
  <c r="F26" i="10" s="1"/>
  <c r="F16" i="10"/>
  <c r="F14" i="10" s="1"/>
  <c r="F25" i="10" s="1"/>
  <c r="D36" i="10"/>
  <c r="D16" i="10"/>
  <c r="D17" i="10"/>
  <c r="Q34" i="10"/>
  <c r="Q15" i="10"/>
  <c r="AD26" i="10"/>
  <c r="AD14" i="10"/>
  <c r="W3" i="10"/>
  <c r="Z3" i="11"/>
  <c r="AN3" i="11"/>
  <c r="I3" i="10"/>
  <c r="L3" i="11"/>
  <c r="AK3" i="10"/>
  <c r="H14" i="11" l="1"/>
  <c r="H25" i="11" s="1"/>
  <c r="H45" i="11" s="1"/>
  <c r="H47" i="11" s="1"/>
  <c r="H50" i="11" s="1"/>
  <c r="AK4" i="10"/>
  <c r="AN4" i="11"/>
  <c r="Z4" i="11"/>
  <c r="W4" i="10"/>
  <c r="I4" i="10"/>
  <c r="L4" i="11"/>
  <c r="G23" i="10"/>
  <c r="G24" i="10"/>
  <c r="AL6" i="11"/>
  <c r="AL18" i="11"/>
  <c r="J18" i="11"/>
  <c r="J6" i="11"/>
  <c r="T25" i="11"/>
  <c r="AH16" i="10"/>
  <c r="AH14" i="10" s="1"/>
  <c r="AH25" i="10" s="1"/>
  <c r="AH36" i="10"/>
  <c r="AH34" i="10" s="1"/>
  <c r="AH26" i="10" s="1"/>
  <c r="X24" i="11"/>
  <c r="G14" i="11"/>
  <c r="I36" i="11"/>
  <c r="I34" i="11" s="1"/>
  <c r="I26" i="11" s="1"/>
  <c r="I16" i="11"/>
  <c r="W17" i="11"/>
  <c r="G20" i="10"/>
  <c r="G18" i="10"/>
  <c r="G6" i="10"/>
  <c r="AL19" i="11"/>
  <c r="T36" i="10"/>
  <c r="T16" i="10"/>
  <c r="X6" i="11"/>
  <c r="X18" i="11"/>
  <c r="U6" i="10"/>
  <c r="U18" i="10"/>
  <c r="U17" i="10" s="1"/>
  <c r="U15" i="10" s="1"/>
  <c r="AK36" i="11"/>
  <c r="AK16" i="11"/>
  <c r="AK14" i="11" s="1"/>
  <c r="AK25" i="11" s="1"/>
  <c r="I17" i="11"/>
  <c r="W36" i="11"/>
  <c r="W34" i="11" s="1"/>
  <c r="W26" i="11" s="1"/>
  <c r="W16" i="11"/>
  <c r="G26" i="11"/>
  <c r="Y13" i="11"/>
  <c r="Y24" i="11" s="1"/>
  <c r="Y11" i="11"/>
  <c r="Y22" i="11" s="1"/>
  <c r="Y10" i="11"/>
  <c r="Y9" i="11"/>
  <c r="Y20" i="11" s="1"/>
  <c r="Y8" i="11"/>
  <c r="Y7" i="11"/>
  <c r="Y12" i="11"/>
  <c r="V9" i="10"/>
  <c r="V20" i="10" s="1"/>
  <c r="V8" i="10"/>
  <c r="V7" i="10"/>
  <c r="V13" i="10"/>
  <c r="V24" i="10" s="1"/>
  <c r="V12" i="10"/>
  <c r="V11" i="10"/>
  <c r="V10" i="10"/>
  <c r="H11" i="10"/>
  <c r="H22" i="10" s="1"/>
  <c r="H8" i="10"/>
  <c r="H19" i="10" s="1"/>
  <c r="H10" i="10"/>
  <c r="H21" i="10" s="1"/>
  <c r="H13" i="10"/>
  <c r="H24" i="10" s="1"/>
  <c r="H12" i="10"/>
  <c r="H23" i="10" s="1"/>
  <c r="H9" i="10"/>
  <c r="H20" i="10" s="1"/>
  <c r="H7" i="10"/>
  <c r="K13" i="11"/>
  <c r="K24" i="11" s="1"/>
  <c r="K11" i="11"/>
  <c r="K22" i="11" s="1"/>
  <c r="K10" i="11"/>
  <c r="K21" i="11" s="1"/>
  <c r="K9" i="11"/>
  <c r="K20" i="11" s="1"/>
  <c r="K8" i="11"/>
  <c r="K19" i="11" s="1"/>
  <c r="K7" i="11"/>
  <c r="K12" i="11"/>
  <c r="K23" i="11" s="1"/>
  <c r="G22" i="10"/>
  <c r="G19" i="10"/>
  <c r="AL20" i="11"/>
  <c r="J19" i="11"/>
  <c r="T17" i="10"/>
  <c r="AJ15" i="11"/>
  <c r="G21" i="10"/>
  <c r="AL24" i="11"/>
  <c r="AL21" i="11"/>
  <c r="AG34" i="10"/>
  <c r="X20" i="11"/>
  <c r="AI6" i="10"/>
  <c r="AI18" i="10"/>
  <c r="AI17" i="10" s="1"/>
  <c r="AI15" i="10" s="1"/>
  <c r="V34" i="11"/>
  <c r="AG15" i="10"/>
  <c r="AG14" i="10" s="1"/>
  <c r="AJ13" i="10"/>
  <c r="AJ10" i="10"/>
  <c r="AJ21" i="10" s="1"/>
  <c r="AJ11" i="10"/>
  <c r="AJ22" i="10" s="1"/>
  <c r="AJ8" i="10"/>
  <c r="AJ19" i="10" s="1"/>
  <c r="AJ9" i="10"/>
  <c r="AJ20" i="10" s="1"/>
  <c r="AJ12" i="10"/>
  <c r="AJ7" i="10"/>
  <c r="AM9" i="11"/>
  <c r="AM20" i="11" s="1"/>
  <c r="AM8" i="11"/>
  <c r="AM19" i="11" s="1"/>
  <c r="AM7" i="11"/>
  <c r="AM13" i="11"/>
  <c r="AM24" i="11" s="1"/>
  <c r="AM12" i="11"/>
  <c r="AM23" i="11" s="1"/>
  <c r="AM11" i="11"/>
  <c r="AM22" i="11" s="1"/>
  <c r="AM10" i="11"/>
  <c r="AM21" i="11" s="1"/>
  <c r="F45" i="10"/>
  <c r="F47" i="10" s="1"/>
  <c r="F50" i="10" s="1"/>
  <c r="Q47" i="11"/>
  <c r="E45" i="10"/>
  <c r="E47" i="10" s="1"/>
  <c r="E50" i="10" s="1"/>
  <c r="AD50" i="11"/>
  <c r="D45" i="11"/>
  <c r="AD25" i="10"/>
  <c r="Q14" i="10"/>
  <c r="Q26" i="10"/>
  <c r="D15" i="10"/>
  <c r="D34" i="10"/>
  <c r="AA3" i="11"/>
  <c r="X3" i="10"/>
  <c r="AO3" i="11"/>
  <c r="J3" i="10"/>
  <c r="M3" i="11"/>
  <c r="AL3" i="10"/>
  <c r="AH45" i="10" l="1"/>
  <c r="AH47" i="10" s="1"/>
  <c r="AH50" i="10" s="1"/>
  <c r="M4" i="11"/>
  <c r="X4" i="10"/>
  <c r="AO4" i="11"/>
  <c r="AL4" i="10"/>
  <c r="J4" i="10"/>
  <c r="AA4" i="11"/>
  <c r="AG25" i="10"/>
  <c r="AG26" i="10"/>
  <c r="AJ18" i="10"/>
  <c r="AJ6" i="10"/>
  <c r="V21" i="10"/>
  <c r="V6" i="10"/>
  <c r="V18" i="10"/>
  <c r="Y6" i="11"/>
  <c r="Y18" i="11"/>
  <c r="I15" i="11"/>
  <c r="I14" i="11" s="1"/>
  <c r="X17" i="11"/>
  <c r="X15" i="11" s="1"/>
  <c r="T45" i="11"/>
  <c r="AL36" i="11"/>
  <c r="AL34" i="11" s="1"/>
  <c r="AL26" i="11" s="1"/>
  <c r="AL16" i="11"/>
  <c r="L12" i="11"/>
  <c r="L11" i="11"/>
  <c r="L22" i="11" s="1"/>
  <c r="L9" i="11"/>
  <c r="L20" i="11" s="1"/>
  <c r="L10" i="11"/>
  <c r="L8" i="11"/>
  <c r="L7" i="11"/>
  <c r="L13" i="11"/>
  <c r="W10" i="10"/>
  <c r="W21" i="10" s="1"/>
  <c r="W9" i="10"/>
  <c r="W8" i="10"/>
  <c r="W19" i="10" s="1"/>
  <c r="W7" i="10"/>
  <c r="W13" i="10"/>
  <c r="W24" i="10" s="1"/>
  <c r="W12" i="10"/>
  <c r="W23" i="10" s="1"/>
  <c r="W11" i="10"/>
  <c r="W22" i="10" s="1"/>
  <c r="AN10" i="11"/>
  <c r="AN9" i="11"/>
  <c r="AN8" i="11"/>
  <c r="AN19" i="11" s="1"/>
  <c r="AN7" i="11"/>
  <c r="AN13" i="11"/>
  <c r="AN24" i="11" s="1"/>
  <c r="AN12" i="11"/>
  <c r="AN23" i="11" s="1"/>
  <c r="AN11" i="11"/>
  <c r="AN22" i="11" s="1"/>
  <c r="AK8" i="10"/>
  <c r="AK19" i="10" s="1"/>
  <c r="AK11" i="10"/>
  <c r="AK9" i="10"/>
  <c r="AK12" i="10"/>
  <c r="AK23" i="10" s="1"/>
  <c r="AK7" i="10"/>
  <c r="AK10" i="10"/>
  <c r="AK21" i="10" s="1"/>
  <c r="AK13" i="10"/>
  <c r="AK24" i="10" s="1"/>
  <c r="H18" i="10"/>
  <c r="H17" i="10" s="1"/>
  <c r="H15" i="10" s="1"/>
  <c r="H6" i="10"/>
  <c r="V22" i="10"/>
  <c r="V19" i="10"/>
  <c r="Y19" i="11"/>
  <c r="AJ14" i="11"/>
  <c r="X36" i="11"/>
  <c r="X16" i="11"/>
  <c r="G16" i="10"/>
  <c r="G36" i="10"/>
  <c r="W15" i="11"/>
  <c r="J36" i="11"/>
  <c r="J34" i="11" s="1"/>
  <c r="J26" i="11" s="1"/>
  <c r="J16" i="11"/>
  <c r="AJ23" i="10"/>
  <c r="AM18" i="11"/>
  <c r="AM17" i="11" s="1"/>
  <c r="AM15" i="11" s="1"/>
  <c r="AM6" i="11"/>
  <c r="AJ24" i="10"/>
  <c r="V26" i="11"/>
  <c r="AI36" i="10"/>
  <c r="AI16" i="10"/>
  <c r="AI14" i="10" s="1"/>
  <c r="AI25" i="10" s="1"/>
  <c r="T15" i="10"/>
  <c r="V23" i="10"/>
  <c r="G25" i="11"/>
  <c r="J17" i="11"/>
  <c r="J15" i="11" s="1"/>
  <c r="I11" i="10"/>
  <c r="I12" i="10"/>
  <c r="I23" i="10" s="1"/>
  <c r="I9" i="10"/>
  <c r="I20" i="10" s="1"/>
  <c r="I8" i="10"/>
  <c r="I7" i="10"/>
  <c r="I13" i="10"/>
  <c r="I10" i="10"/>
  <c r="Z10" i="11"/>
  <c r="Z21" i="11" s="1"/>
  <c r="Z9" i="11"/>
  <c r="Z8" i="11"/>
  <c r="Z19" i="11" s="1"/>
  <c r="Z7" i="11"/>
  <c r="Z13" i="11"/>
  <c r="Z24" i="11" s="1"/>
  <c r="Z12" i="11"/>
  <c r="Z23" i="11" s="1"/>
  <c r="Z11" i="11"/>
  <c r="K6" i="11"/>
  <c r="K18" i="11"/>
  <c r="Y23" i="11"/>
  <c r="Y21" i="11"/>
  <c r="AK34" i="11"/>
  <c r="U36" i="10"/>
  <c r="U34" i="10" s="1"/>
  <c r="U26" i="10" s="1"/>
  <c r="U16" i="10"/>
  <c r="U14" i="10" s="1"/>
  <c r="U25" i="10" s="1"/>
  <c r="T34" i="10"/>
  <c r="G17" i="10"/>
  <c r="AL17" i="11"/>
  <c r="D47" i="11"/>
  <c r="Q50" i="11"/>
  <c r="D26" i="10"/>
  <c r="D14" i="10"/>
  <c r="Q25" i="10"/>
  <c r="AD45" i="10"/>
  <c r="AM3" i="10"/>
  <c r="K3" i="10"/>
  <c r="AB3" i="11"/>
  <c r="Y3" i="10"/>
  <c r="N3" i="11"/>
  <c r="U45" i="10" l="1"/>
  <c r="U47" i="10" s="1"/>
  <c r="U50" i="10" s="1"/>
  <c r="AB4" i="11"/>
  <c r="Y4" i="10"/>
  <c r="K4" i="10"/>
  <c r="AM4" i="10"/>
  <c r="N4" i="11"/>
  <c r="I25" i="11"/>
  <c r="I45" i="11" s="1"/>
  <c r="I47" i="11" s="1"/>
  <c r="I50" i="11" s="1"/>
  <c r="G15" i="10"/>
  <c r="G14" i="10" s="1"/>
  <c r="G25" i="10" s="1"/>
  <c r="Z20" i="11"/>
  <c r="I22" i="10"/>
  <c r="V45" i="11"/>
  <c r="V47" i="11" s="1"/>
  <c r="V50" i="11" s="1"/>
  <c r="AL15" i="11"/>
  <c r="AL14" i="11" s="1"/>
  <c r="AL25" i="11" s="1"/>
  <c r="AL45" i="11" s="1"/>
  <c r="AL47" i="11" s="1"/>
  <c r="AL50" i="11" s="1"/>
  <c r="I19" i="10"/>
  <c r="G45" i="11"/>
  <c r="W14" i="11"/>
  <c r="AK6" i="10"/>
  <c r="AK18" i="10"/>
  <c r="AN6" i="11"/>
  <c r="AN18" i="11"/>
  <c r="L6" i="11"/>
  <c r="L18" i="11"/>
  <c r="X14" i="11"/>
  <c r="X25" i="11" s="1"/>
  <c r="Y17" i="11"/>
  <c r="V36" i="10"/>
  <c r="V16" i="10"/>
  <c r="AJ16" i="10"/>
  <c r="AJ36" i="10"/>
  <c r="AJ34" i="10" s="1"/>
  <c r="AJ26" i="10" s="1"/>
  <c r="AG45" i="10"/>
  <c r="AG47" i="10" s="1"/>
  <c r="AG50" i="10" s="1"/>
  <c r="X7" i="10"/>
  <c r="X13" i="10"/>
  <c r="X10" i="10"/>
  <c r="X11" i="10"/>
  <c r="X8" i="10"/>
  <c r="X9" i="10"/>
  <c r="X20" i="10" s="1"/>
  <c r="X12" i="10"/>
  <c r="K17" i="11"/>
  <c r="K15" i="11" s="1"/>
  <c r="I21" i="10"/>
  <c r="AI34" i="10"/>
  <c r="AM36" i="11"/>
  <c r="AM16" i="11"/>
  <c r="AM14" i="11" s="1"/>
  <c r="AM25" i="11" s="1"/>
  <c r="J14" i="11"/>
  <c r="J25" i="11" s="1"/>
  <c r="J45" i="11" s="1"/>
  <c r="J47" i="11" s="1"/>
  <c r="J50" i="11" s="1"/>
  <c r="W20" i="10"/>
  <c r="L19" i="11"/>
  <c r="L23" i="11"/>
  <c r="Y36" i="11"/>
  <c r="Y34" i="11" s="1"/>
  <c r="Y26" i="11" s="1"/>
  <c r="Y16" i="11"/>
  <c r="AJ17" i="10"/>
  <c r="J9" i="10"/>
  <c r="J20" i="10" s="1"/>
  <c r="J8" i="10"/>
  <c r="J19" i="10" s="1"/>
  <c r="J7" i="10"/>
  <c r="J12" i="10"/>
  <c r="J13" i="10"/>
  <c r="J24" i="10" s="1"/>
  <c r="J10" i="10"/>
  <c r="J21" i="10" s="1"/>
  <c r="J11" i="10"/>
  <c r="J22" i="10" s="1"/>
  <c r="AL11" i="10"/>
  <c r="AL22" i="10" s="1"/>
  <c r="AL8" i="10"/>
  <c r="AL9" i="10"/>
  <c r="AL20" i="10" s="1"/>
  <c r="AL12" i="10"/>
  <c r="AL7" i="10"/>
  <c r="AL13" i="10"/>
  <c r="AL10" i="10"/>
  <c r="AL21" i="10" s="1"/>
  <c r="Z6" i="11"/>
  <c r="Z18" i="11"/>
  <c r="T14" i="10"/>
  <c r="T26" i="10"/>
  <c r="AK26" i="11"/>
  <c r="K36" i="11"/>
  <c r="K34" i="11" s="1"/>
  <c r="K16" i="11"/>
  <c r="Z22" i="11"/>
  <c r="I24" i="10"/>
  <c r="G34" i="10"/>
  <c r="X34" i="11"/>
  <c r="AK20" i="10"/>
  <c r="AN20" i="11"/>
  <c r="L21" i="11"/>
  <c r="T47" i="11"/>
  <c r="M11" i="11"/>
  <c r="M22" i="11" s="1"/>
  <c r="M9" i="11"/>
  <c r="M20" i="11" s="1"/>
  <c r="M8" i="11"/>
  <c r="M19" i="11" s="1"/>
  <c r="M7" i="11"/>
  <c r="M13" i="11"/>
  <c r="M24" i="11" s="1"/>
  <c r="M12" i="11"/>
  <c r="M23" i="11" s="1"/>
  <c r="M10" i="11"/>
  <c r="M21" i="11" s="1"/>
  <c r="I6" i="10"/>
  <c r="I18" i="10"/>
  <c r="AJ25" i="11"/>
  <c r="H36" i="10"/>
  <c r="H34" i="10" s="1"/>
  <c r="H26" i="10" s="1"/>
  <c r="H16" i="10"/>
  <c r="H14" i="10" s="1"/>
  <c r="H25" i="10" s="1"/>
  <c r="AK22" i="10"/>
  <c r="AN21" i="11"/>
  <c r="W18" i="10"/>
  <c r="W6" i="10"/>
  <c r="L24" i="11"/>
  <c r="V17" i="10"/>
  <c r="AA11" i="11"/>
  <c r="AA22" i="11" s="1"/>
  <c r="AA9" i="11"/>
  <c r="AA20" i="11" s="1"/>
  <c r="AA8" i="11"/>
  <c r="AA19" i="11" s="1"/>
  <c r="AA7" i="11"/>
  <c r="AA13" i="11"/>
  <c r="AA24" i="11" s="1"/>
  <c r="AA12" i="11"/>
  <c r="AA23" i="11" s="1"/>
  <c r="AA10" i="11"/>
  <c r="AA21" i="11" s="1"/>
  <c r="AO7" i="11"/>
  <c r="AO13" i="11"/>
  <c r="AO12" i="11"/>
  <c r="AO11" i="11"/>
  <c r="AO10" i="11"/>
  <c r="AO21" i="11" s="1"/>
  <c r="AO9" i="11"/>
  <c r="AO20" i="11" s="1"/>
  <c r="AO8" i="11"/>
  <c r="D50" i="11"/>
  <c r="AD47" i="10"/>
  <c r="Q45" i="10"/>
  <c r="D25" i="10"/>
  <c r="Z3" i="10"/>
  <c r="L3" i="10"/>
  <c r="AN3" i="10"/>
  <c r="O3" i="11"/>
  <c r="AP20" i="11" l="1"/>
  <c r="W17" i="10"/>
  <c r="W15" i="10" s="1"/>
  <c r="H45" i="10"/>
  <c r="H47" i="10" s="1"/>
  <c r="H50" i="10" s="1"/>
  <c r="AP21" i="11"/>
  <c r="AN4" i="10"/>
  <c r="O4" i="11"/>
  <c r="L4" i="10"/>
  <c r="Z4" i="10"/>
  <c r="AO19" i="11"/>
  <c r="AP19" i="11" s="1"/>
  <c r="AP8" i="11"/>
  <c r="AO23" i="11"/>
  <c r="AP23" i="11" s="1"/>
  <c r="AP12" i="11"/>
  <c r="W16" i="10"/>
  <c r="W36" i="10"/>
  <c r="W34" i="10" s="1"/>
  <c r="W26" i="10" s="1"/>
  <c r="I36" i="10"/>
  <c r="I16" i="10"/>
  <c r="AL18" i="10"/>
  <c r="AL6" i="10"/>
  <c r="J23" i="10"/>
  <c r="AI26" i="10"/>
  <c r="X22" i="10"/>
  <c r="AN36" i="11"/>
  <c r="AN34" i="11" s="1"/>
  <c r="AN26" i="11" s="1"/>
  <c r="AN16" i="11"/>
  <c r="AO24" i="11"/>
  <c r="AP24" i="11" s="1"/>
  <c r="AP13" i="11"/>
  <c r="AA18" i="11"/>
  <c r="AA17" i="11" s="1"/>
  <c r="AA15" i="11" s="1"/>
  <c r="AA6" i="11"/>
  <c r="AJ45" i="11"/>
  <c r="X26" i="11"/>
  <c r="Z17" i="11"/>
  <c r="Z15" i="11" s="1"/>
  <c r="AL23" i="10"/>
  <c r="J6" i="10"/>
  <c r="J18" i="10"/>
  <c r="AJ15" i="10"/>
  <c r="AJ14" i="10" s="1"/>
  <c r="X23" i="10"/>
  <c r="X21" i="10"/>
  <c r="L17" i="11"/>
  <c r="AK17" i="10"/>
  <c r="AK15" i="10" s="1"/>
  <c r="G47" i="11"/>
  <c r="N12" i="11"/>
  <c r="N23" i="11" s="1"/>
  <c r="N10" i="11"/>
  <c r="N21" i="11" s="1"/>
  <c r="N9" i="11"/>
  <c r="N20" i="11" s="1"/>
  <c r="N8" i="11"/>
  <c r="N19" i="11" s="1"/>
  <c r="N7" i="11"/>
  <c r="N13" i="11"/>
  <c r="N24" i="11" s="1"/>
  <c r="N11" i="11"/>
  <c r="N22" i="11" s="1"/>
  <c r="K12" i="10"/>
  <c r="K23" i="10" s="1"/>
  <c r="K11" i="10"/>
  <c r="K22" i="10" s="1"/>
  <c r="K10" i="10"/>
  <c r="K21" i="10" s="1"/>
  <c r="K9" i="10"/>
  <c r="K13" i="10"/>
  <c r="K7" i="10"/>
  <c r="K8" i="10"/>
  <c r="K19" i="10" s="1"/>
  <c r="Y8" i="10"/>
  <c r="Y19" i="10" s="1"/>
  <c r="Y13" i="10"/>
  <c r="Y24" i="10" s="1"/>
  <c r="Y11" i="10"/>
  <c r="Y22" i="10" s="1"/>
  <c r="Y12" i="10"/>
  <c r="Y23" i="10" s="1"/>
  <c r="Y9" i="10"/>
  <c r="Y10" i="10"/>
  <c r="Y21" i="10" s="1"/>
  <c r="Y7" i="10"/>
  <c r="AB8" i="11"/>
  <c r="AB7" i="11"/>
  <c r="AB13" i="11"/>
  <c r="AB12" i="11"/>
  <c r="AB11" i="11"/>
  <c r="AB10" i="11"/>
  <c r="AB9" i="11"/>
  <c r="AO6" i="11"/>
  <c r="AO18" i="11"/>
  <c r="AP7" i="11"/>
  <c r="V15" i="10"/>
  <c r="V14" i="10" s="1"/>
  <c r="AP10" i="11"/>
  <c r="M18" i="11"/>
  <c r="M6" i="11"/>
  <c r="AP9" i="11"/>
  <c r="AK45" i="11"/>
  <c r="AK47" i="11" s="1"/>
  <c r="AK50" i="11" s="1"/>
  <c r="Z16" i="11"/>
  <c r="Z36" i="11"/>
  <c r="AM34" i="11"/>
  <c r="K14" i="11"/>
  <c r="K25" i="11" s="1"/>
  <c r="X24" i="10"/>
  <c r="V34" i="10"/>
  <c r="L36" i="11"/>
  <c r="L16" i="11"/>
  <c r="AK16" i="10"/>
  <c r="AK36" i="10"/>
  <c r="AK34" i="10" s="1"/>
  <c r="AK26" i="10" s="1"/>
  <c r="AO22" i="11"/>
  <c r="AP22" i="11" s="1"/>
  <c r="AP11" i="11"/>
  <c r="I17" i="10"/>
  <c r="T50" i="11"/>
  <c r="G26" i="10"/>
  <c r="K26" i="11"/>
  <c r="T25" i="10"/>
  <c r="AL24" i="10"/>
  <c r="AL19" i="10"/>
  <c r="X19" i="10"/>
  <c r="X18" i="10"/>
  <c r="X6" i="10"/>
  <c r="Y15" i="11"/>
  <c r="Y14" i="11" s="1"/>
  <c r="Y25" i="11" s="1"/>
  <c r="Y45" i="11" s="1"/>
  <c r="Y47" i="11" s="1"/>
  <c r="Y50" i="11" s="1"/>
  <c r="AN17" i="11"/>
  <c r="W25" i="11"/>
  <c r="AM11" i="10"/>
  <c r="AM12" i="10"/>
  <c r="AM23" i="10" s="1"/>
  <c r="AM9" i="10"/>
  <c r="AM10" i="10"/>
  <c r="AM21" i="10" s="1"/>
  <c r="AM7" i="10"/>
  <c r="AM8" i="10"/>
  <c r="AM19" i="10" s="1"/>
  <c r="AM13" i="10"/>
  <c r="AM24" i="10" s="1"/>
  <c r="D52" i="11"/>
  <c r="E52" i="11" s="1"/>
  <c r="F52" i="11" s="1"/>
  <c r="Q47" i="10"/>
  <c r="AD50" i="10"/>
  <c r="D45" i="10"/>
  <c r="AO3" i="10"/>
  <c r="AA3" i="10"/>
  <c r="M3" i="10"/>
  <c r="W14" i="10" l="1"/>
  <c r="W25" i="10" s="1"/>
  <c r="J17" i="10"/>
  <c r="J15" i="10" s="1"/>
  <c r="AK14" i="10"/>
  <c r="AK25" i="10" s="1"/>
  <c r="AK45" i="10" s="1"/>
  <c r="AK47" i="10" s="1"/>
  <c r="AK50" i="10" s="1"/>
  <c r="M4" i="10"/>
  <c r="AA4" i="10"/>
  <c r="AO4" i="10"/>
  <c r="V25" i="10"/>
  <c r="X17" i="10"/>
  <c r="I15" i="10"/>
  <c r="L34" i="11"/>
  <c r="AO17" i="11"/>
  <c r="AO15" i="11" s="1"/>
  <c r="AB19" i="11"/>
  <c r="AC19" i="11" s="1"/>
  <c r="AC8" i="11"/>
  <c r="L15" i="11"/>
  <c r="AP18" i="11"/>
  <c r="T45" i="10"/>
  <c r="K45" i="11"/>
  <c r="Z34" i="11"/>
  <c r="AO36" i="11"/>
  <c r="AO16" i="11"/>
  <c r="AP6" i="11"/>
  <c r="AB23" i="11"/>
  <c r="AC23" i="11" s="1"/>
  <c r="AC12" i="11"/>
  <c r="Y6" i="10"/>
  <c r="Y18" i="10"/>
  <c r="K18" i="10"/>
  <c r="K6" i="10"/>
  <c r="N6" i="11"/>
  <c r="N18" i="11"/>
  <c r="N17" i="11" s="1"/>
  <c r="N15" i="11" s="1"/>
  <c r="J16" i="10"/>
  <c r="J14" i="10" s="1"/>
  <c r="J25" i="10" s="1"/>
  <c r="J36" i="10"/>
  <c r="J34" i="10" s="1"/>
  <c r="J26" i="10" s="1"/>
  <c r="Z14" i="11"/>
  <c r="Z25" i="11" s="1"/>
  <c r="W45" i="10"/>
  <c r="W47" i="10" s="1"/>
  <c r="W50" i="10" s="1"/>
  <c r="AL17" i="10"/>
  <c r="AM22" i="10"/>
  <c r="AN15" i="11"/>
  <c r="AN14" i="11" s="1"/>
  <c r="AJ25" i="10"/>
  <c r="M36" i="11"/>
  <c r="M34" i="11" s="1"/>
  <c r="M26" i="11" s="1"/>
  <c r="M16" i="11"/>
  <c r="AB24" i="11"/>
  <c r="AC24" i="11" s="1"/>
  <c r="AC13" i="11"/>
  <c r="G45" i="10"/>
  <c r="G47" i="10" s="1"/>
  <c r="G50" i="10" s="1"/>
  <c r="I34" i="10"/>
  <c r="Z13" i="10"/>
  <c r="Z24" i="10" s="1"/>
  <c r="Z12" i="10"/>
  <c r="Z23" i="10" s="1"/>
  <c r="Z11" i="10"/>
  <c r="Z10" i="10"/>
  <c r="Z21" i="10" s="1"/>
  <c r="Z9" i="10"/>
  <c r="Z20" i="10" s="1"/>
  <c r="Z8" i="10"/>
  <c r="Z7" i="10"/>
  <c r="O9" i="11"/>
  <c r="O7" i="11"/>
  <c r="O12" i="11"/>
  <c r="O13" i="11"/>
  <c r="O11" i="11"/>
  <c r="O10" i="11"/>
  <c r="O8" i="11"/>
  <c r="AM18" i="10"/>
  <c r="AM6" i="10"/>
  <c r="V26" i="10"/>
  <c r="AB20" i="11"/>
  <c r="AC20" i="11" s="1"/>
  <c r="AC9" i="11"/>
  <c r="K24" i="10"/>
  <c r="X36" i="10"/>
  <c r="X34" i="10" s="1"/>
  <c r="X26" i="10" s="1"/>
  <c r="X16" i="10"/>
  <c r="M17" i="11"/>
  <c r="M15" i="11" s="1"/>
  <c r="AB21" i="11"/>
  <c r="AC21" i="11" s="1"/>
  <c r="AC10" i="11"/>
  <c r="AB18" i="11"/>
  <c r="AB6" i="11"/>
  <c r="AC7" i="11"/>
  <c r="Y20" i="10"/>
  <c r="K20" i="10"/>
  <c r="X45" i="11"/>
  <c r="X47" i="11" s="1"/>
  <c r="X50" i="11" s="1"/>
  <c r="AN9" i="10"/>
  <c r="AN20" i="10" s="1"/>
  <c r="AN12" i="10"/>
  <c r="AN7" i="10"/>
  <c r="AN13" i="10"/>
  <c r="AN24" i="10" s="1"/>
  <c r="AN10" i="10"/>
  <c r="AN21" i="10" s="1"/>
  <c r="AN11" i="10"/>
  <c r="AN22" i="10" s="1"/>
  <c r="AN8" i="10"/>
  <c r="AN19" i="10" s="1"/>
  <c r="AM20" i="10"/>
  <c r="W45" i="11"/>
  <c r="AM26" i="11"/>
  <c r="AB22" i="11"/>
  <c r="AC22" i="11" s="1"/>
  <c r="AC11" i="11"/>
  <c r="G50" i="11"/>
  <c r="AJ47" i="11"/>
  <c r="AA36" i="11"/>
  <c r="AA34" i="11" s="1"/>
  <c r="AA26" i="11" s="1"/>
  <c r="AA16" i="11"/>
  <c r="AA14" i="11" s="1"/>
  <c r="AI45" i="10"/>
  <c r="AL36" i="10"/>
  <c r="AL16" i="10"/>
  <c r="L7" i="10"/>
  <c r="L11" i="10"/>
  <c r="L12" i="10"/>
  <c r="L23" i="10" s="1"/>
  <c r="L9" i="10"/>
  <c r="L20" i="10" s="1"/>
  <c r="L10" i="10"/>
  <c r="L21" i="10" s="1"/>
  <c r="L13" i="10"/>
  <c r="L24" i="10" s="1"/>
  <c r="L8" i="10"/>
  <c r="L19" i="10" s="1"/>
  <c r="D47" i="10"/>
  <c r="Q50" i="10"/>
  <c r="AB3" i="10"/>
  <c r="N3" i="10"/>
  <c r="J45" i="10" l="1"/>
  <c r="J47" i="10" s="1"/>
  <c r="J50" i="10" s="1"/>
  <c r="AP17" i="11"/>
  <c r="AB4" i="10"/>
  <c r="N4" i="10"/>
  <c r="AA25" i="11"/>
  <c r="AN25" i="11"/>
  <c r="L22" i="10"/>
  <c r="AM36" i="10"/>
  <c r="AM34" i="10" s="1"/>
  <c r="AM26" i="10" s="1"/>
  <c r="AM16" i="10"/>
  <c r="O23" i="11"/>
  <c r="P23" i="11" s="1"/>
  <c r="P12" i="11"/>
  <c r="L18" i="10"/>
  <c r="L6" i="10"/>
  <c r="W47" i="11"/>
  <c r="AB36" i="11"/>
  <c r="AB34" i="11" s="1"/>
  <c r="AB26" i="11" s="1"/>
  <c r="AB16" i="11"/>
  <c r="AC16" i="11" s="1"/>
  <c r="AC6" i="11"/>
  <c r="AM17" i="10"/>
  <c r="AM15" i="10" s="1"/>
  <c r="O21" i="11"/>
  <c r="P21" i="11" s="1"/>
  <c r="P10" i="11"/>
  <c r="O18" i="11"/>
  <c r="O6" i="11"/>
  <c r="P7" i="11"/>
  <c r="AJ45" i="10"/>
  <c r="AJ47" i="10" s="1"/>
  <c r="AJ50" i="10" s="1"/>
  <c r="N36" i="11"/>
  <c r="N34" i="11" s="1"/>
  <c r="N26" i="11" s="1"/>
  <c r="N16" i="11"/>
  <c r="N14" i="11" s="1"/>
  <c r="N25" i="11" s="1"/>
  <c r="Y17" i="10"/>
  <c r="Y15" i="10" s="1"/>
  <c r="AP15" i="11"/>
  <c r="I14" i="10"/>
  <c r="AA9" i="10"/>
  <c r="AA12" i="10"/>
  <c r="AA23" i="10" s="1"/>
  <c r="AA13" i="10"/>
  <c r="AA24" i="10" s="1"/>
  <c r="AA10" i="10"/>
  <c r="AA11" i="10"/>
  <c r="AA22" i="10" s="1"/>
  <c r="AA8" i="10"/>
  <c r="AA19" i="10" s="1"/>
  <c r="AA7" i="10"/>
  <c r="M10" i="10"/>
  <c r="M21" i="10" s="1"/>
  <c r="M7" i="10"/>
  <c r="M8" i="10"/>
  <c r="M19" i="10" s="1"/>
  <c r="M13" i="10"/>
  <c r="M24" i="10" s="1"/>
  <c r="M9" i="10"/>
  <c r="M20" i="10" s="1"/>
  <c r="M12" i="10"/>
  <c r="M11" i="10"/>
  <c r="M22" i="10" s="1"/>
  <c r="AI47" i="10"/>
  <c r="AN6" i="10"/>
  <c r="AN18" i="10"/>
  <c r="AB17" i="11"/>
  <c r="AC18" i="11"/>
  <c r="Y36" i="10"/>
  <c r="Y16" i="10"/>
  <c r="AO14" i="11"/>
  <c r="AO25" i="11" s="1"/>
  <c r="AP16" i="11"/>
  <c r="Z26" i="11"/>
  <c r="Z45" i="11" s="1"/>
  <c r="Z47" i="11" s="1"/>
  <c r="Z50" i="11" s="1"/>
  <c r="L14" i="11"/>
  <c r="AO12" i="10"/>
  <c r="AO23" i="10" s="1"/>
  <c r="AO7" i="10"/>
  <c r="AO10" i="10"/>
  <c r="AO13" i="10"/>
  <c r="AO8" i="10"/>
  <c r="AO11" i="10"/>
  <c r="AO9" i="10"/>
  <c r="AL34" i="10"/>
  <c r="AJ50" i="11"/>
  <c r="G52" i="11"/>
  <c r="H52" i="11" s="1"/>
  <c r="I52" i="11" s="1"/>
  <c r="J52" i="11" s="1"/>
  <c r="O22" i="11"/>
  <c r="P22" i="11" s="1"/>
  <c r="P11" i="11"/>
  <c r="O20" i="11"/>
  <c r="P20" i="11" s="1"/>
  <c r="P9" i="11"/>
  <c r="AN23" i="10"/>
  <c r="O24" i="11"/>
  <c r="P24" i="11" s="1"/>
  <c r="P13" i="11"/>
  <c r="Z18" i="10"/>
  <c r="Z6" i="10"/>
  <c r="Z22" i="10"/>
  <c r="I26" i="10"/>
  <c r="M14" i="11"/>
  <c r="M25" i="11" s="1"/>
  <c r="M45" i="11" s="1"/>
  <c r="M47" i="11" s="1"/>
  <c r="M50" i="11" s="1"/>
  <c r="AL15" i="10"/>
  <c r="AL14" i="10" s="1"/>
  <c r="K16" i="10"/>
  <c r="K36" i="10"/>
  <c r="AO34" i="11"/>
  <c r="AP36" i="11"/>
  <c r="K47" i="11"/>
  <c r="T47" i="10"/>
  <c r="L26" i="11"/>
  <c r="V45" i="10"/>
  <c r="V47" i="10" s="1"/>
  <c r="V50" i="10" s="1"/>
  <c r="AM45" i="11"/>
  <c r="O19" i="11"/>
  <c r="P19" i="11" s="1"/>
  <c r="P8" i="11"/>
  <c r="Z19" i="10"/>
  <c r="K17" i="10"/>
  <c r="X15" i="10"/>
  <c r="D50" i="10"/>
  <c r="O3" i="10"/>
  <c r="AP12" i="10" l="1"/>
  <c r="AC34" i="11"/>
  <c r="AC36" i="11"/>
  <c r="L17" i="10"/>
  <c r="L15" i="10" s="1"/>
  <c r="AP14" i="11"/>
  <c r="N45" i="11"/>
  <c r="N47" i="11" s="1"/>
  <c r="N50" i="11" s="1"/>
  <c r="AC26" i="11"/>
  <c r="O4" i="10"/>
  <c r="AL25" i="10"/>
  <c r="T50" i="10"/>
  <c r="X14" i="10"/>
  <c r="Z16" i="10"/>
  <c r="Z36" i="10"/>
  <c r="Z34" i="10" s="1"/>
  <c r="Z26" i="10" s="1"/>
  <c r="AO20" i="10"/>
  <c r="AP20" i="10" s="1"/>
  <c r="AP9" i="10"/>
  <c r="AO21" i="10"/>
  <c r="AP21" i="10" s="1"/>
  <c r="AP10" i="10"/>
  <c r="L25" i="11"/>
  <c r="AB15" i="11"/>
  <c r="AC17" i="11"/>
  <c r="AN36" i="10"/>
  <c r="AN16" i="10"/>
  <c r="AA21" i="10"/>
  <c r="O17" i="11"/>
  <c r="P18" i="11"/>
  <c r="AN45" i="11"/>
  <c r="AN47" i="11" s="1"/>
  <c r="AN50" i="11" s="1"/>
  <c r="AP25" i="11"/>
  <c r="AO22" i="10"/>
  <c r="AP22" i="10" s="1"/>
  <c r="AP11" i="10"/>
  <c r="AA18" i="10"/>
  <c r="AA6" i="10"/>
  <c r="I25" i="10"/>
  <c r="L36" i="10"/>
  <c r="L34" i="10" s="1"/>
  <c r="L26" i="10" s="1"/>
  <c r="L16" i="10"/>
  <c r="AA45" i="11"/>
  <c r="AA47" i="11" s="1"/>
  <c r="AA50" i="11" s="1"/>
  <c r="N13" i="10"/>
  <c r="N24" i="10" s="1"/>
  <c r="N12" i="10"/>
  <c r="N23" i="10" s="1"/>
  <c r="N10" i="10"/>
  <c r="N21" i="10" s="1"/>
  <c r="N11" i="10"/>
  <c r="N8" i="10"/>
  <c r="N19" i="10" s="1"/>
  <c r="N9" i="10"/>
  <c r="N20" i="10" s="1"/>
  <c r="N7" i="10"/>
  <c r="K50" i="11"/>
  <c r="K52" i="11" s="1"/>
  <c r="K34" i="10"/>
  <c r="Z17" i="10"/>
  <c r="AO6" i="10"/>
  <c r="AO18" i="10"/>
  <c r="AP18" i="10" s="1"/>
  <c r="AP7" i="10"/>
  <c r="K15" i="10"/>
  <c r="K14" i="10" s="1"/>
  <c r="K25" i="10" s="1"/>
  <c r="AM47" i="11"/>
  <c r="AL26" i="10"/>
  <c r="AO19" i="10"/>
  <c r="AP19" i="10" s="1"/>
  <c r="AP8" i="10"/>
  <c r="AP23" i="10"/>
  <c r="Y34" i="10"/>
  <c r="Y14" i="10"/>
  <c r="Y25" i="10" s="1"/>
  <c r="W50" i="11"/>
  <c r="AM14" i="10"/>
  <c r="AM25" i="10" s="1"/>
  <c r="AM45" i="10" s="1"/>
  <c r="AM47" i="10" s="1"/>
  <c r="AM50" i="10" s="1"/>
  <c r="AO26" i="11"/>
  <c r="AP26" i="11" s="1"/>
  <c r="AP34" i="11"/>
  <c r="AO24" i="10"/>
  <c r="AP24" i="10" s="1"/>
  <c r="AP13" i="10"/>
  <c r="AN17" i="10"/>
  <c r="AI50" i="10"/>
  <c r="M23" i="10"/>
  <c r="M6" i="10"/>
  <c r="M18" i="10"/>
  <c r="AA20" i="10"/>
  <c r="O36" i="11"/>
  <c r="O16" i="11"/>
  <c r="P16" i="11" s="1"/>
  <c r="P6" i="11"/>
  <c r="AB11" i="10"/>
  <c r="AB22" i="10" s="1"/>
  <c r="AC22" i="10" s="1"/>
  <c r="AB8" i="10"/>
  <c r="AB9" i="10"/>
  <c r="AB20" i="10" s="1"/>
  <c r="AB12" i="10"/>
  <c r="AB7" i="10"/>
  <c r="AB13" i="10"/>
  <c r="AB10" i="10"/>
  <c r="AB21" i="10" s="1"/>
  <c r="D52" i="10"/>
  <c r="E52" i="10" s="1"/>
  <c r="F52" i="10" s="1"/>
  <c r="G52" i="10" s="1"/>
  <c r="H52" i="10" s="1"/>
  <c r="AC21" i="10" l="1"/>
  <c r="AC20" i="10"/>
  <c r="O34" i="11"/>
  <c r="P36" i="11"/>
  <c r="M36" i="10"/>
  <c r="M16" i="10"/>
  <c r="AB23" i="10"/>
  <c r="AC23" i="10" s="1"/>
  <c r="AC12" i="10"/>
  <c r="AC9" i="10"/>
  <c r="AO16" i="10"/>
  <c r="AO36" i="10"/>
  <c r="AO34" i="10" s="1"/>
  <c r="AO26" i="10" s="1"/>
  <c r="AP6" i="10"/>
  <c r="K26" i="10"/>
  <c r="K45" i="10" s="1"/>
  <c r="K47" i="10" s="1"/>
  <c r="K50" i="10" s="1"/>
  <c r="AA16" i="10"/>
  <c r="AA36" i="10"/>
  <c r="AC10" i="10"/>
  <c r="AO45" i="11"/>
  <c r="AL45" i="10"/>
  <c r="AN15" i="10"/>
  <c r="AN14" i="10" s="1"/>
  <c r="AM50" i="11"/>
  <c r="Z15" i="10"/>
  <c r="Z14" i="10" s="1"/>
  <c r="Z25" i="10" s="1"/>
  <c r="Z45" i="10" s="1"/>
  <c r="Z47" i="10" s="1"/>
  <c r="Z50" i="10" s="1"/>
  <c r="AA17" i="10"/>
  <c r="AA15" i="10" s="1"/>
  <c r="O15" i="11"/>
  <c r="P17" i="11"/>
  <c r="AN34" i="10"/>
  <c r="O8" i="10"/>
  <c r="O7" i="10"/>
  <c r="O11" i="10"/>
  <c r="O22" i="10" s="1"/>
  <c r="O12" i="10"/>
  <c r="O9" i="10"/>
  <c r="O10" i="10"/>
  <c r="O13" i="10"/>
  <c r="AB18" i="10"/>
  <c r="AB6" i="10"/>
  <c r="AC7" i="10"/>
  <c r="AB24" i="10"/>
  <c r="AC24" i="10" s="1"/>
  <c r="AC13" i="10"/>
  <c r="AB19" i="10"/>
  <c r="AC19" i="10" s="1"/>
  <c r="AC8" i="10"/>
  <c r="M17" i="10"/>
  <c r="N22" i="10"/>
  <c r="L45" i="11"/>
  <c r="Y26" i="10"/>
  <c r="Y45" i="10" s="1"/>
  <c r="Y47" i="10" s="1"/>
  <c r="Y50" i="10" s="1"/>
  <c r="AC11" i="10"/>
  <c r="AO17" i="10"/>
  <c r="AO15" i="10" s="1"/>
  <c r="N18" i="10"/>
  <c r="N6" i="10"/>
  <c r="L14" i="10"/>
  <c r="L25" i="10" s="1"/>
  <c r="L45" i="10" s="1"/>
  <c r="L47" i="10" s="1"/>
  <c r="L50" i="10" s="1"/>
  <c r="I45" i="10"/>
  <c r="AB14" i="11"/>
  <c r="AC15" i="11"/>
  <c r="X25" i="10"/>
  <c r="N17" i="10" l="1"/>
  <c r="N15" i="10" s="1"/>
  <c r="AA14" i="10"/>
  <c r="AA25" i="10" s="1"/>
  <c r="P11" i="10"/>
  <c r="P22" i="10"/>
  <c r="AN25" i="10"/>
  <c r="X45" i="10"/>
  <c r="AB25" i="11"/>
  <c r="AC14" i="11"/>
  <c r="N36" i="10"/>
  <c r="N34" i="10" s="1"/>
  <c r="N26" i="10" s="1"/>
  <c r="N16" i="10"/>
  <c r="M15" i="10"/>
  <c r="M14" i="10" s="1"/>
  <c r="M25" i="10" s="1"/>
  <c r="AB17" i="10"/>
  <c r="AB15" i="10" s="1"/>
  <c r="AC15" i="10" s="1"/>
  <c r="AC18" i="10"/>
  <c r="O23" i="10"/>
  <c r="P23" i="10" s="1"/>
  <c r="P12" i="10"/>
  <c r="AP17" i="10"/>
  <c r="AO14" i="10"/>
  <c r="AO25" i="10" s="1"/>
  <c r="AO45" i="10" s="1"/>
  <c r="AO47" i="10" s="1"/>
  <c r="AO50" i="10" s="1"/>
  <c r="AP16" i="10"/>
  <c r="I47" i="10"/>
  <c r="O24" i="10"/>
  <c r="P24" i="10" s="1"/>
  <c r="P13" i="10"/>
  <c r="O14" i="11"/>
  <c r="P15" i="11"/>
  <c r="M34" i="10"/>
  <c r="AP15" i="10"/>
  <c r="O21" i="10"/>
  <c r="P21" i="10" s="1"/>
  <c r="P10" i="10"/>
  <c r="O6" i="10"/>
  <c r="O18" i="10"/>
  <c r="P7" i="10"/>
  <c r="AP36" i="10"/>
  <c r="AL47" i="10"/>
  <c r="AA34" i="10"/>
  <c r="L47" i="11"/>
  <c r="AB36" i="10"/>
  <c r="AB34" i="10" s="1"/>
  <c r="AB26" i="10" s="1"/>
  <c r="AB16" i="10"/>
  <c r="AC16" i="10" s="1"/>
  <c r="AC6" i="10"/>
  <c r="O20" i="10"/>
  <c r="P20" i="10" s="1"/>
  <c r="P9" i="10"/>
  <c r="O19" i="10"/>
  <c r="P19" i="10" s="1"/>
  <c r="P8" i="10"/>
  <c r="AN26" i="10"/>
  <c r="AP26" i="10" s="1"/>
  <c r="AP34" i="10"/>
  <c r="AO47" i="11"/>
  <c r="AP45" i="11"/>
  <c r="O26" i="11"/>
  <c r="P26" i="11" s="1"/>
  <c r="P34" i="11"/>
  <c r="N14" i="10" l="1"/>
  <c r="N25" i="10" s="1"/>
  <c r="N45" i="10" s="1"/>
  <c r="N47" i="10" s="1"/>
  <c r="N50" i="10" s="1"/>
  <c r="AC17" i="10"/>
  <c r="AO50" i="11"/>
  <c r="AP50" i="11" s="1"/>
  <c r="AP47" i="11"/>
  <c r="AC36" i="10"/>
  <c r="O25" i="11"/>
  <c r="P14" i="11"/>
  <c r="AN45" i="10"/>
  <c r="AP25" i="10"/>
  <c r="L50" i="11"/>
  <c r="AA26" i="10"/>
  <c r="AA45" i="10" s="1"/>
  <c r="AA47" i="10" s="1"/>
  <c r="AA50" i="10" s="1"/>
  <c r="AC34" i="10"/>
  <c r="AL50" i="10"/>
  <c r="O17" i="10"/>
  <c r="P18" i="10"/>
  <c r="M26" i="10"/>
  <c r="M45" i="10" s="1"/>
  <c r="X47" i="10"/>
  <c r="O16" i="10"/>
  <c r="O36" i="10"/>
  <c r="P6" i="10"/>
  <c r="I50" i="10"/>
  <c r="AB14" i="10"/>
  <c r="AB45" i="11"/>
  <c r="AC25" i="11"/>
  <c r="AP14" i="10"/>
  <c r="AC26" i="10" l="1"/>
  <c r="M47" i="10"/>
  <c r="I52" i="10"/>
  <c r="J52" i="10" s="1"/>
  <c r="K52" i="10" s="1"/>
  <c r="L52" i="10" s="1"/>
  <c r="O34" i="10"/>
  <c r="P36" i="10"/>
  <c r="X50" i="10"/>
  <c r="AB47" i="11"/>
  <c r="AC45" i="11"/>
  <c r="AB25" i="10"/>
  <c r="AC14" i="10"/>
  <c r="P16" i="10"/>
  <c r="AN47" i="10"/>
  <c r="AP45" i="10"/>
  <c r="O15" i="10"/>
  <c r="P15" i="10" s="1"/>
  <c r="P17" i="10"/>
  <c r="L52" i="11"/>
  <c r="M52" i="11" s="1"/>
  <c r="N52" i="11" s="1"/>
  <c r="O45" i="11"/>
  <c r="P25" i="11"/>
  <c r="O47" i="11" l="1"/>
  <c r="P45" i="11"/>
  <c r="O14" i="10"/>
  <c r="AB50" i="11"/>
  <c r="AC50" i="11" s="1"/>
  <c r="AC47" i="11"/>
  <c r="AN50" i="10"/>
  <c r="AP50" i="10" s="1"/>
  <c r="AP47" i="10"/>
  <c r="AB45" i="10"/>
  <c r="AC25" i="10"/>
  <c r="O26" i="10"/>
  <c r="P26" i="10" s="1"/>
  <c r="P34" i="10"/>
  <c r="M50" i="10"/>
  <c r="AB47" i="10" l="1"/>
  <c r="AC45" i="10"/>
  <c r="O25" i="10"/>
  <c r="P14" i="10"/>
  <c r="M52" i="10"/>
  <c r="N52" i="10" s="1"/>
  <c r="O50" i="11"/>
  <c r="P47" i="11"/>
  <c r="O45" i="10" l="1"/>
  <c r="P25" i="10"/>
  <c r="AB50" i="10"/>
  <c r="AC50" i="10" s="1"/>
  <c r="AC47" i="10"/>
  <c r="P50" i="11"/>
  <c r="E67" i="11" s="1"/>
  <c r="O52" i="11"/>
  <c r="P52" i="11" s="1"/>
  <c r="Q52" i="11" s="1"/>
  <c r="R52" i="11" s="1"/>
  <c r="S52" i="11" s="1"/>
  <c r="T52" i="11" s="1"/>
  <c r="U52" i="11" s="1"/>
  <c r="V52" i="11" s="1"/>
  <c r="W52" i="11" s="1"/>
  <c r="X52" i="11" s="1"/>
  <c r="Y52" i="11" s="1"/>
  <c r="Z52" i="11" s="1"/>
  <c r="AA52" i="11" s="1"/>
  <c r="AB52" i="11" s="1"/>
  <c r="AC52" i="11" s="1"/>
  <c r="AD52" i="11" s="1"/>
  <c r="AE52" i="11" s="1"/>
  <c r="AF52" i="11" s="1"/>
  <c r="AG52" i="11" s="1"/>
  <c r="AH52" i="11" s="1"/>
  <c r="AI52" i="11" s="1"/>
  <c r="AJ52" i="11" s="1"/>
  <c r="AK52" i="11" s="1"/>
  <c r="AL52" i="11" s="1"/>
  <c r="AM52" i="11" s="1"/>
  <c r="AN52" i="11" s="1"/>
  <c r="AO52" i="11" s="1"/>
  <c r="AP52" i="11" s="1"/>
  <c r="O47" i="10" l="1"/>
  <c r="P45" i="10"/>
  <c r="O50" i="10" l="1"/>
  <c r="P47" i="10"/>
  <c r="P50" i="10" l="1"/>
  <c r="E67" i="10" s="1"/>
  <c r="O52" i="10"/>
  <c r="P52" i="10" s="1"/>
  <c r="Q52" i="10" s="1"/>
  <c r="R52" i="10" s="1"/>
  <c r="S52" i="10" s="1"/>
  <c r="T52" i="10" s="1"/>
  <c r="U52" i="10" s="1"/>
  <c r="V52" i="10" s="1"/>
  <c r="W52" i="10" s="1"/>
  <c r="X52" i="10" s="1"/>
  <c r="Y52" i="10" s="1"/>
  <c r="Z52" i="10" s="1"/>
  <c r="AA52" i="10" s="1"/>
  <c r="AB52" i="10" s="1"/>
  <c r="AC52" i="10" s="1"/>
  <c r="AD52" i="10" s="1"/>
  <c r="AE52" i="10" s="1"/>
  <c r="AF52" i="10" s="1"/>
  <c r="AG52" i="10" s="1"/>
  <c r="AH52" i="10" s="1"/>
  <c r="AI52" i="10" s="1"/>
  <c r="AJ52" i="10" s="1"/>
  <c r="AK52" i="10" s="1"/>
  <c r="AL52" i="10" s="1"/>
  <c r="AM52" i="10" s="1"/>
  <c r="AN52" i="10" s="1"/>
  <c r="AO52" i="10" s="1"/>
  <c r="AP52" i="10" s="1"/>
</calcChain>
</file>

<file path=xl/sharedStrings.xml><?xml version="1.0" encoding="utf-8"?>
<sst xmlns="http://schemas.openxmlformats.org/spreadsheetml/2006/main" count="512" uniqueCount="149">
  <si>
    <t>1.1.</t>
  </si>
  <si>
    <t>1.2.</t>
  </si>
  <si>
    <t>1.3.</t>
  </si>
  <si>
    <t>Стартовые наборы</t>
  </si>
  <si>
    <t>2.</t>
  </si>
  <si>
    <t>Переменные расходы, в т.ч.</t>
  </si>
  <si>
    <t>2.1.</t>
  </si>
  <si>
    <t>Себестоимость товаров</t>
  </si>
  <si>
    <t>2.2.</t>
  </si>
  <si>
    <t>Маржинальная прибыль</t>
  </si>
  <si>
    <t>3.</t>
  </si>
  <si>
    <t>Постоянные расходы, в т.ч.</t>
  </si>
  <si>
    <t>3.1.</t>
  </si>
  <si>
    <t>3.1.1.</t>
  </si>
  <si>
    <t>3.1.2.</t>
  </si>
  <si>
    <t>3.2.</t>
  </si>
  <si>
    <t>содержание помещения, в т.ч.</t>
  </si>
  <si>
    <t>3.2.1.</t>
  </si>
  <si>
    <t>аренда</t>
  </si>
  <si>
    <t>3.2.2.</t>
  </si>
  <si>
    <t>3.2.3.</t>
  </si>
  <si>
    <t>уборка</t>
  </si>
  <si>
    <t>3.3.</t>
  </si>
  <si>
    <t>услуги сторонних компаний, в т.ч.</t>
  </si>
  <si>
    <t>3.3.1.</t>
  </si>
  <si>
    <t>бух.учет</t>
  </si>
  <si>
    <t>3.3.2.</t>
  </si>
  <si>
    <t>3.3.3.</t>
  </si>
  <si>
    <t>банковское обслуживание</t>
  </si>
  <si>
    <t>3.3.4.</t>
  </si>
  <si>
    <t>3.3.5.</t>
  </si>
  <si>
    <t>3.4.</t>
  </si>
  <si>
    <t>3.5.</t>
  </si>
  <si>
    <t>Обслуживание франшизы, в т.ч.</t>
  </si>
  <si>
    <t>3.5.1.</t>
  </si>
  <si>
    <t>3.5.2.</t>
  </si>
  <si>
    <t>налоги, в т.ч.</t>
  </si>
  <si>
    <t>Чистая прибыль</t>
  </si>
  <si>
    <t>кол-во</t>
  </si>
  <si>
    <t>ставка</t>
  </si>
  <si>
    <t>ИТОГО</t>
  </si>
  <si>
    <t>1 ГОД</t>
  </si>
  <si>
    <t>1 год</t>
  </si>
  <si>
    <t>Прибыль до налогов</t>
  </si>
  <si>
    <t>2 ГОД</t>
  </si>
  <si>
    <t>май</t>
  </si>
  <si>
    <t>2 год</t>
  </si>
  <si>
    <t>3 год</t>
  </si>
  <si>
    <t>рентабельность инвестиций</t>
  </si>
  <si>
    <t>Финансовая модель</t>
  </si>
  <si>
    <t>ДОХОДЫ И РАСХОДЫ</t>
  </si>
  <si>
    <t>ИСХОДНЫЕ ДАННЫЕ</t>
  </si>
  <si>
    <t>нет</t>
  </si>
  <si>
    <t>месяц</t>
  </si>
  <si>
    <t>Изменению подлежат только выделенные ячейки</t>
  </si>
  <si>
    <t>Сезонность</t>
  </si>
  <si>
    <t>3 ГОД</t>
  </si>
  <si>
    <t>ФОРМАТ</t>
  </si>
  <si>
    <t>островок</t>
  </si>
  <si>
    <t>формат</t>
  </si>
  <si>
    <t>Уровень загрузки</t>
  </si>
  <si>
    <t>месяц начала деятельности</t>
  </si>
  <si>
    <t>ноя</t>
  </si>
  <si>
    <t>1. Выручка, в т.ч.</t>
  </si>
  <si>
    <t>1. ПРОДАЖИ</t>
  </si>
  <si>
    <t>ср чек</t>
  </si>
  <si>
    <t>руб.</t>
  </si>
  <si>
    <t>2. ПЕРЕМЕННЫЕ РАСХОДЫ</t>
  </si>
  <si>
    <t>стандарт</t>
  </si>
  <si>
    <t>янв</t>
  </si>
  <si>
    <t>% от выручки</t>
  </si>
  <si>
    <t>фев</t>
  </si>
  <si>
    <t>мар</t>
  </si>
  <si>
    <t>апр</t>
  </si>
  <si>
    <t>Расходы на персонал, в т.ч.</t>
  </si>
  <si>
    <t>3. ПОСТОЯННЫЕ РАСХОДЫ</t>
  </si>
  <si>
    <t>июн</t>
  </si>
  <si>
    <t>ЗП Менеджеров по продажам</t>
  </si>
  <si>
    <t>июл</t>
  </si>
  <si>
    <t>Отчисления с  ФОТ</t>
  </si>
  <si>
    <t>авг</t>
  </si>
  <si>
    <t>сен</t>
  </si>
  <si>
    <t>окт</t>
  </si>
  <si>
    <t>КУ</t>
  </si>
  <si>
    <t>м.кв.</t>
  </si>
  <si>
    <t>дек</t>
  </si>
  <si>
    <t>руб. в мес</t>
  </si>
  <si>
    <t>эквайринг (оплата по безналу)</t>
  </si>
  <si>
    <t>интернет и связь</t>
  </si>
  <si>
    <t>% оплат б/н</t>
  </si>
  <si>
    <t>Маркетинг и продвижение (реклама)</t>
  </si>
  <si>
    <t xml:space="preserve">роялти </t>
  </si>
  <si>
    <t>маркетинговый взнос</t>
  </si>
  <si>
    <t>4. Прибыль от продаж</t>
  </si>
  <si>
    <t>5.</t>
  </si>
  <si>
    <t>Платежи по кредитам и займам</t>
  </si>
  <si>
    <t>6.</t>
  </si>
  <si>
    <t>4. НАЛОГИ</t>
  </si>
  <si>
    <t>7.</t>
  </si>
  <si>
    <t>ЕНВД</t>
  </si>
  <si>
    <t>К1</t>
  </si>
  <si>
    <t>К2</t>
  </si>
  <si>
    <t>7.1.</t>
  </si>
  <si>
    <t>ставка налога</t>
  </si>
  <si>
    <t>база</t>
  </si>
  <si>
    <t>на кв.м.</t>
  </si>
  <si>
    <t>8. Чистая прибыль</t>
  </si>
  <si>
    <t>ПВ</t>
  </si>
  <si>
    <t>Накопленная чистая прибыль</t>
  </si>
  <si>
    <t>Инвестиции</t>
  </si>
  <si>
    <t>Инвестиции франчайзи</t>
  </si>
  <si>
    <t>Паушальный взнос</t>
  </si>
  <si>
    <t xml:space="preserve">Открытие </t>
  </si>
  <si>
    <t>аренда+залог</t>
  </si>
  <si>
    <t>закупка товаров</t>
  </si>
  <si>
    <t>в первый год</t>
  </si>
  <si>
    <t>Доставка</t>
  </si>
  <si>
    <t>% от себестоимости</t>
  </si>
  <si>
    <t xml:space="preserve"> клиентов в месяц</t>
  </si>
  <si>
    <t>магазин</t>
  </si>
  <si>
    <t>1.4.</t>
  </si>
  <si>
    <t>1.5.</t>
  </si>
  <si>
    <t>1.6.</t>
  </si>
  <si>
    <t>1.7.</t>
  </si>
  <si>
    <t>Жидкости для электронных сигарет</t>
  </si>
  <si>
    <t>Основы для жидкостей</t>
  </si>
  <si>
    <t>Моды</t>
  </si>
  <si>
    <t>Атомайзеры</t>
  </si>
  <si>
    <t>Ароматизаторы для жидкостей</t>
  </si>
  <si>
    <t>Аксессуары и комплектующие (зарядки, аккумуляторы и т.д.)</t>
  </si>
  <si>
    <t>2.3.</t>
  </si>
  <si>
    <t>3.3.6.</t>
  </si>
  <si>
    <t>обслуживание видеокамер</t>
  </si>
  <si>
    <t>Переменная часть ЗП продавцов</t>
  </si>
  <si>
    <t>2.3.1.</t>
  </si>
  <si>
    <t>2.3.2.</t>
  </si>
  <si>
    <t>2.3.3.</t>
  </si>
  <si>
    <t>2.3.4.</t>
  </si>
  <si>
    <t>2.3.5.</t>
  </si>
  <si>
    <t>2.3.6.</t>
  </si>
  <si>
    <t>2.3.7.</t>
  </si>
  <si>
    <t>Торговое оборудование (витрины, стеллажи,  ячейки для жидкости, стойка (ресепшн))</t>
  </si>
  <si>
    <t>мебель</t>
  </si>
  <si>
    <t>Подготовительные работы (оформление магазина/стойки)</t>
  </si>
  <si>
    <t>Приобретение оргтехники и дополнительного оборудования</t>
  </si>
  <si>
    <t>установка пакета 1С</t>
  </si>
  <si>
    <t>CRM (1 С)</t>
  </si>
  <si>
    <t>CRM (1С)</t>
  </si>
  <si>
    <t>обслуживание видеокамеры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</si>
</sst>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 _₽_-;\-* #,##0\ _₽_-;_-* &quot;-&quot;??\ _₽_-;_-@_-"/>
    <numFmt numFmtId="165" formatCode="0.0%"/>
    <numFmt numFmtId="166" formatCode="#,##0.000"/>
    <numFmt numFmtId="167" formatCode="_-* #,##0.00_р_._-;\-* #,##0.00_р_._-;_-* &quot;-&quot;??_р_._-;_-@_-"/>
    <numFmt numFmtId="168" formatCode="_-* #,##0_р_._-;\-* #,##0_р_._-;_-* &quot;-&quot;??_р_._-;_-@_-"/>
    <numFmt numFmtId="169" formatCode="_-* #,##0.000_р_._-;\-* #,##0.000_р_._-;_-* &quot;-&quot;??_р_._-;_-@_-"/>
  </numFmts>
  <fonts count="23" x14ac:knownFonts="1">
    <font>
      <sz val="11"/>
      <color theme="1"/>
      <name val="Calibri"/>
      <family val="2"/>
      <charset val="204"/>
      <scheme val="minor"/>
    </font>
    <font>
      <sz val="11"/>
      <color theme="1"/>
      <name val="Calibri"/>
      <family val="2"/>
      <charset val="204"/>
      <scheme val="minor"/>
    </font>
    <font>
      <i/>
      <sz val="11"/>
      <name val="Calibri"/>
      <family val="2"/>
      <charset val="204"/>
    </font>
    <font>
      <b/>
      <sz val="11"/>
      <color theme="0"/>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charset val="204"/>
    </font>
    <font>
      <b/>
      <sz val="11"/>
      <name val="Calibri"/>
      <family val="2"/>
      <charset val="204"/>
      <scheme val="minor"/>
    </font>
    <font>
      <sz val="11"/>
      <color rgb="FF422007"/>
      <name val="Calibri"/>
      <family val="2"/>
      <charset val="204"/>
      <scheme val="minor"/>
    </font>
    <font>
      <sz val="11"/>
      <name val="Calibri"/>
      <family val="2"/>
      <charset val="204"/>
      <scheme val="minor"/>
    </font>
    <font>
      <i/>
      <sz val="11"/>
      <color rgb="FF422007"/>
      <name val="Calibri"/>
      <family val="2"/>
      <charset val="204"/>
      <scheme val="minor"/>
    </font>
    <font>
      <b/>
      <sz val="11"/>
      <color theme="0"/>
      <name val="Calibri"/>
      <family val="2"/>
      <charset val="204"/>
    </font>
    <font>
      <i/>
      <sz val="11"/>
      <name val="Calibri"/>
      <family val="2"/>
      <charset val="204"/>
      <scheme val="minor"/>
    </font>
    <font>
      <i/>
      <sz val="11"/>
      <color rgb="FF422007"/>
      <name val="Calibri"/>
      <family val="2"/>
      <charset val="204"/>
    </font>
    <font>
      <i/>
      <sz val="11"/>
      <color theme="0"/>
      <name val="Calibri"/>
      <family val="2"/>
      <charset val="204"/>
      <scheme val="minor"/>
    </font>
    <font>
      <b/>
      <i/>
      <sz val="11"/>
      <color theme="0"/>
      <name val="Calibri"/>
      <family val="2"/>
      <charset val="204"/>
      <scheme val="minor"/>
    </font>
    <font>
      <b/>
      <sz val="36"/>
      <color rgb="FF95C11F"/>
      <name val="Calibri"/>
      <family val="2"/>
      <charset val="204"/>
      <scheme val="minor"/>
    </font>
    <font>
      <sz val="11"/>
      <color rgb="FF2B2A29"/>
      <name val="Calibri"/>
      <family val="2"/>
      <charset val="204"/>
      <scheme val="minor"/>
    </font>
    <font>
      <b/>
      <sz val="11"/>
      <color rgb="FF2B2A29"/>
      <name val="Calibri"/>
      <family val="2"/>
      <charset val="204"/>
    </font>
    <font>
      <b/>
      <sz val="11"/>
      <color rgb="FF2B2A29"/>
      <name val="Calibri"/>
      <family val="2"/>
      <charset val="204"/>
      <scheme val="minor"/>
    </font>
    <font>
      <i/>
      <sz val="11"/>
      <color rgb="FF2B2A29"/>
      <name val="Calibri"/>
      <family val="2"/>
      <charset val="204"/>
    </font>
    <font>
      <sz val="11"/>
      <color rgb="FF2B2A29"/>
      <name val="Calibri"/>
      <family val="2"/>
      <charset val="204"/>
    </font>
    <font>
      <i/>
      <sz val="11"/>
      <color rgb="FF2B2A29"/>
      <name val="Calibri"/>
      <family val="2"/>
      <charset val="204"/>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95C11F"/>
        <bgColor indexed="64"/>
      </patternFill>
    </fill>
    <fill>
      <patternFill patternType="solid">
        <fgColor rgb="FF2B2A29"/>
        <bgColor indexed="64"/>
      </patternFill>
    </fill>
  </fills>
  <borders count="9">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95C11F"/>
      </left>
      <right style="thin">
        <color rgb="FF95C11F"/>
      </right>
      <top style="thin">
        <color rgb="FF95C11F"/>
      </top>
      <bottom style="thin">
        <color rgb="FF95C11F"/>
      </bottom>
      <diagonal/>
    </border>
    <border>
      <left/>
      <right/>
      <top/>
      <bottom style="thin">
        <color rgb="FF95C11F"/>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cellStyleXfs>
  <cellXfs count="136">
    <xf numFmtId="0" fontId="0" fillId="0" borderId="0" xfId="0"/>
    <xf numFmtId="0" fontId="2" fillId="2" borderId="0" xfId="0" applyFont="1" applyFill="1" applyBorder="1"/>
    <xf numFmtId="0" fontId="0" fillId="0" borderId="0" xfId="0" applyBorder="1"/>
    <xf numFmtId="0" fontId="0" fillId="3" borderId="0" xfId="0" applyFill="1"/>
    <xf numFmtId="0" fontId="8" fillId="3" borderId="0" xfId="0" applyFont="1" applyFill="1"/>
    <xf numFmtId="0" fontId="8" fillId="4" borderId="0" xfId="0" applyFont="1" applyFill="1"/>
    <xf numFmtId="0" fontId="4" fillId="4" borderId="0" xfId="0" applyFont="1" applyFill="1"/>
    <xf numFmtId="0" fontId="0" fillId="4" borderId="0" xfId="0" applyFill="1"/>
    <xf numFmtId="0" fontId="4" fillId="4" borderId="0" xfId="0" applyFont="1" applyFill="1" applyAlignment="1">
      <alignment horizontal="right"/>
    </xf>
    <xf numFmtId="0" fontId="0" fillId="2" borderId="0" xfId="0" applyFill="1"/>
    <xf numFmtId="0" fontId="12" fillId="2" borderId="0" xfId="0" applyFont="1" applyFill="1"/>
    <xf numFmtId="0" fontId="9" fillId="2" borderId="0" xfId="0" applyFont="1" applyFill="1" applyAlignment="1">
      <alignment horizontal="right"/>
    </xf>
    <xf numFmtId="0" fontId="8" fillId="2" borderId="0" xfId="0" applyFont="1" applyFill="1" applyAlignment="1">
      <alignment horizontal="right"/>
    </xf>
    <xf numFmtId="0" fontId="8" fillId="2" borderId="0" xfId="0" applyFont="1" applyFill="1"/>
    <xf numFmtId="0" fontId="12" fillId="2" borderId="0" xfId="0" applyFont="1" applyFill="1" applyAlignment="1">
      <alignment horizontal="right"/>
    </xf>
    <xf numFmtId="0" fontId="12" fillId="2" borderId="0" xfId="0" applyFont="1" applyFill="1" applyBorder="1"/>
    <xf numFmtId="0" fontId="2" fillId="2" borderId="0" xfId="0" applyFont="1" applyFill="1"/>
    <xf numFmtId="9" fontId="1" fillId="0" borderId="0" xfId="2" applyFont="1" applyFill="1" applyAlignment="1">
      <alignment horizontal="left"/>
    </xf>
    <xf numFmtId="0" fontId="2" fillId="2" borderId="0" xfId="0" applyFont="1" applyFill="1" applyBorder="1" applyAlignment="1">
      <alignment horizontal="right"/>
    </xf>
    <xf numFmtId="0" fontId="9" fillId="2" borderId="0" xfId="0" applyFont="1" applyFill="1"/>
    <xf numFmtId="0" fontId="0" fillId="3" borderId="0" xfId="0" applyFill="1" applyBorder="1"/>
    <xf numFmtId="3" fontId="0" fillId="0" borderId="6" xfId="0" applyNumberFormat="1" applyBorder="1"/>
    <xf numFmtId="165" fontId="8" fillId="3" borderId="0" xfId="2" applyNumberFormat="1" applyFont="1" applyFill="1"/>
    <xf numFmtId="0" fontId="12" fillId="2" borderId="0" xfId="0" applyFont="1" applyFill="1" applyAlignment="1">
      <alignment vertical="center"/>
    </xf>
    <xf numFmtId="0" fontId="8" fillId="2" borderId="0" xfId="0" applyFont="1" applyFill="1" applyAlignment="1">
      <alignment vertical="center"/>
    </xf>
    <xf numFmtId="0" fontId="13" fillId="2" borderId="0" xfId="0" applyFont="1" applyFill="1" applyBorder="1" applyAlignment="1">
      <alignment vertical="center"/>
    </xf>
    <xf numFmtId="0" fontId="12" fillId="2" borderId="0" xfId="0" applyFont="1" applyFill="1" applyAlignment="1">
      <alignment horizontal="right" vertical="center"/>
    </xf>
    <xf numFmtId="0" fontId="2" fillId="2" borderId="0" xfId="0" applyFont="1" applyFill="1" applyAlignment="1">
      <alignment vertical="center"/>
    </xf>
    <xf numFmtId="0" fontId="0" fillId="2" borderId="0" xfId="0" applyFill="1" applyAlignment="1">
      <alignment vertical="center"/>
    </xf>
    <xf numFmtId="0" fontId="16" fillId="3" borderId="0" xfId="0" applyFont="1" applyFill="1" applyAlignment="1">
      <alignment vertical="center"/>
    </xf>
    <xf numFmtId="0" fontId="17" fillId="2" borderId="0" xfId="0" applyFont="1" applyFill="1" applyBorder="1"/>
    <xf numFmtId="0" fontId="18" fillId="2" borderId="0" xfId="0" applyFont="1" applyFill="1" applyBorder="1"/>
    <xf numFmtId="0" fontId="17" fillId="2" borderId="2" xfId="0" applyFont="1" applyFill="1" applyBorder="1" applyAlignment="1">
      <alignment horizontal="right"/>
    </xf>
    <xf numFmtId="0" fontId="17" fillId="2" borderId="0" xfId="0" applyFont="1" applyFill="1" applyBorder="1" applyAlignment="1">
      <alignment horizontal="right"/>
    </xf>
    <xf numFmtId="0" fontId="19" fillId="2" borderId="4" xfId="0" applyFont="1" applyFill="1" applyBorder="1"/>
    <xf numFmtId="9" fontId="18" fillId="2" borderId="0" xfId="2" applyFont="1" applyFill="1" applyBorder="1"/>
    <xf numFmtId="9" fontId="17" fillId="2" borderId="2" xfId="0" applyNumberFormat="1" applyFont="1" applyFill="1" applyBorder="1" applyAlignment="1">
      <alignment horizontal="right"/>
    </xf>
    <xf numFmtId="9" fontId="17" fillId="2" borderId="0" xfId="0" applyNumberFormat="1" applyFont="1" applyFill="1" applyBorder="1" applyAlignment="1">
      <alignment horizontal="right"/>
    </xf>
    <xf numFmtId="0" fontId="20" fillId="2" borderId="0" xfId="0" applyFont="1" applyFill="1" applyBorder="1"/>
    <xf numFmtId="3" fontId="21" fillId="2" borderId="0" xfId="0" applyNumberFormat="1" applyFont="1" applyFill="1" applyBorder="1"/>
    <xf numFmtId="3" fontId="21" fillId="2" borderId="0" xfId="0" applyNumberFormat="1" applyFont="1" applyFill="1" applyBorder="1" applyAlignment="1">
      <alignment horizontal="right"/>
    </xf>
    <xf numFmtId="3" fontId="21" fillId="2" borderId="1" xfId="0" applyNumberFormat="1" applyFont="1" applyFill="1" applyBorder="1"/>
    <xf numFmtId="0" fontId="22" fillId="2" borderId="0" xfId="0" applyFont="1" applyFill="1" applyBorder="1"/>
    <xf numFmtId="1" fontId="21" fillId="2" borderId="0" xfId="0" applyNumberFormat="1" applyFont="1" applyFill="1" applyBorder="1"/>
    <xf numFmtId="1" fontId="21" fillId="2" borderId="0" xfId="0" applyNumberFormat="1" applyFont="1" applyFill="1" applyBorder="1" applyAlignment="1">
      <alignment horizontal="right"/>
    </xf>
    <xf numFmtId="3" fontId="21" fillId="2" borderId="4" xfId="0" applyNumberFormat="1" applyFont="1" applyFill="1" applyBorder="1"/>
    <xf numFmtId="0" fontId="20" fillId="2" borderId="0" xfId="0" applyFont="1" applyFill="1"/>
    <xf numFmtId="0" fontId="20" fillId="2" borderId="0" xfId="0" applyFont="1" applyFill="1" applyAlignment="1">
      <alignment vertical="center"/>
    </xf>
    <xf numFmtId="0" fontId="17" fillId="2" borderId="0" xfId="0" applyFont="1" applyFill="1" applyBorder="1" applyAlignment="1">
      <alignment vertical="center" wrapText="1"/>
    </xf>
    <xf numFmtId="164" fontId="17" fillId="2" borderId="0" xfId="1" applyNumberFormat="1" applyFont="1" applyFill="1" applyBorder="1" applyAlignment="1">
      <alignment horizontal="right" vertical="center" wrapText="1"/>
    </xf>
    <xf numFmtId="3" fontId="21" fillId="2" borderId="4" xfId="0" applyNumberFormat="1" applyFont="1" applyFill="1" applyBorder="1" applyAlignment="1">
      <alignment vertical="center"/>
    </xf>
    <xf numFmtId="0" fontId="22" fillId="2" borderId="0" xfId="0" applyFont="1" applyFill="1"/>
    <xf numFmtId="3" fontId="17" fillId="2" borderId="2" xfId="0" applyNumberFormat="1" applyFont="1" applyFill="1" applyBorder="1" applyAlignment="1"/>
    <xf numFmtId="3" fontId="17" fillId="2" borderId="0" xfId="0" applyNumberFormat="1" applyFont="1" applyFill="1" applyBorder="1" applyAlignment="1">
      <alignment horizontal="right"/>
    </xf>
    <xf numFmtId="3" fontId="17" fillId="2" borderId="0" xfId="0" applyNumberFormat="1" applyFont="1" applyFill="1" applyBorder="1" applyAlignment="1"/>
    <xf numFmtId="3" fontId="21" fillId="2" borderId="2" xfId="0" applyNumberFormat="1" applyFont="1" applyFill="1" applyBorder="1" applyAlignment="1"/>
    <xf numFmtId="3" fontId="21" fillId="2" borderId="0" xfId="0" applyNumberFormat="1" applyFont="1" applyFill="1" applyBorder="1" applyAlignment="1"/>
    <xf numFmtId="0" fontId="17" fillId="3" borderId="0" xfId="0" applyFont="1" applyFill="1"/>
    <xf numFmtId="3" fontId="17" fillId="3" borderId="0" xfId="0" applyNumberFormat="1" applyFont="1" applyFill="1"/>
    <xf numFmtId="0" fontId="17" fillId="3" borderId="0" xfId="0" applyFont="1" applyFill="1" applyBorder="1"/>
    <xf numFmtId="166" fontId="19" fillId="3" borderId="0" xfId="0" applyNumberFormat="1" applyFont="1" applyFill="1" applyBorder="1" applyAlignment="1"/>
    <xf numFmtId="166" fontId="19" fillId="3" borderId="0" xfId="0" applyNumberFormat="1" applyFont="1" applyFill="1" applyBorder="1"/>
    <xf numFmtId="166" fontId="22" fillId="3" borderId="0" xfId="0" applyNumberFormat="1" applyFont="1" applyFill="1" applyBorder="1" applyAlignment="1"/>
    <xf numFmtId="166" fontId="22" fillId="3" borderId="0" xfId="0" applyNumberFormat="1" applyFont="1" applyFill="1" applyBorder="1"/>
    <xf numFmtId="0" fontId="17" fillId="2" borderId="0" xfId="0" applyFont="1" applyFill="1"/>
    <xf numFmtId="168" fontId="17" fillId="2" borderId="0" xfId="4" applyNumberFormat="1" applyFont="1" applyFill="1"/>
    <xf numFmtId="166" fontId="17" fillId="2" borderId="0" xfId="0" applyNumberFormat="1" applyFont="1" applyFill="1"/>
    <xf numFmtId="166" fontId="17" fillId="3" borderId="0" xfId="0" applyNumberFormat="1" applyFont="1" applyFill="1" applyBorder="1" applyAlignment="1"/>
    <xf numFmtId="166" fontId="17" fillId="3" borderId="0" xfId="0" applyNumberFormat="1" applyFont="1" applyFill="1" applyBorder="1"/>
    <xf numFmtId="0" fontId="17" fillId="2" borderId="0" xfId="0" applyFont="1" applyFill="1" applyAlignment="1">
      <alignment horizontal="right"/>
    </xf>
    <xf numFmtId="0" fontId="19" fillId="2" borderId="0" xfId="0" applyFont="1" applyFill="1" applyBorder="1" applyAlignment="1">
      <alignment vertical="center"/>
    </xf>
    <xf numFmtId="9" fontId="19" fillId="2" borderId="0" xfId="0" applyNumberFormat="1" applyFont="1" applyFill="1" applyBorder="1" applyAlignment="1">
      <alignment horizontal="center" vertical="center" wrapText="1"/>
    </xf>
    <xf numFmtId="3" fontId="19" fillId="5" borderId="2"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wrapText="1"/>
    </xf>
    <xf numFmtId="3" fontId="18" fillId="5" borderId="4" xfId="0" applyNumberFormat="1" applyFont="1" applyFill="1" applyBorder="1"/>
    <xf numFmtId="0" fontId="18" fillId="5" borderId="0" xfId="0" applyFont="1" applyFill="1" applyBorder="1"/>
    <xf numFmtId="0" fontId="17" fillId="5" borderId="0" xfId="0" applyFont="1" applyFill="1" applyBorder="1"/>
    <xf numFmtId="3" fontId="18" fillId="5" borderId="2" xfId="0" applyNumberFormat="1" applyFont="1" applyFill="1" applyBorder="1"/>
    <xf numFmtId="3" fontId="18" fillId="5" borderId="0" xfId="0" applyNumberFormat="1" applyFont="1" applyFill="1" applyBorder="1" applyAlignment="1">
      <alignment horizontal="right"/>
    </xf>
    <xf numFmtId="3" fontId="18" fillId="5" borderId="0" xfId="0" applyNumberFormat="1" applyFont="1" applyFill="1" applyBorder="1"/>
    <xf numFmtId="3" fontId="18" fillId="5" borderId="1" xfId="0" applyNumberFormat="1" applyFont="1" applyFill="1" applyBorder="1"/>
    <xf numFmtId="3" fontId="19" fillId="5" borderId="2" xfId="0" applyNumberFormat="1" applyFont="1" applyFill="1" applyBorder="1" applyAlignment="1">
      <alignment vertical="center" wrapText="1"/>
    </xf>
    <xf numFmtId="3" fontId="19" fillId="5" borderId="0" xfId="0" applyNumberFormat="1" applyFont="1" applyFill="1" applyBorder="1" applyAlignment="1">
      <alignment vertical="center" wrapText="1"/>
    </xf>
    <xf numFmtId="0" fontId="19" fillId="5" borderId="0" xfId="0" applyFont="1" applyFill="1" applyBorder="1"/>
    <xf numFmtId="3" fontId="19" fillId="5" borderId="2" xfId="0" applyNumberFormat="1" applyFont="1" applyFill="1" applyBorder="1" applyAlignment="1"/>
    <xf numFmtId="3" fontId="19" fillId="5" borderId="0" xfId="0" applyNumberFormat="1" applyFont="1" applyFill="1" applyBorder="1" applyAlignment="1">
      <alignment horizontal="right"/>
    </xf>
    <xf numFmtId="3" fontId="19" fillId="5" borderId="0" xfId="0" applyNumberFormat="1" applyFont="1" applyFill="1" applyBorder="1" applyAlignment="1"/>
    <xf numFmtId="0" fontId="19" fillId="5" borderId="0" xfId="0" applyFont="1" applyFill="1" applyBorder="1" applyAlignment="1">
      <alignment vertical="center"/>
    </xf>
    <xf numFmtId="0" fontId="19" fillId="5" borderId="0" xfId="0" applyFont="1" applyFill="1" applyBorder="1" applyAlignment="1">
      <alignment vertical="center" wrapText="1"/>
    </xf>
    <xf numFmtId="0" fontId="19" fillId="5" borderId="0" xfId="0" applyFont="1" applyFill="1" applyBorder="1" applyAlignment="1">
      <alignment horizontal="center" vertical="center" wrapText="1"/>
    </xf>
    <xf numFmtId="166" fontId="19" fillId="5" borderId="0" xfId="0" applyNumberFormat="1" applyFont="1" applyFill="1" applyBorder="1" applyAlignment="1"/>
    <xf numFmtId="0" fontId="17" fillId="5" borderId="0" xfId="0" applyFont="1" applyFill="1"/>
    <xf numFmtId="0" fontId="5" fillId="5" borderId="0" xfId="0" applyFont="1" applyFill="1"/>
    <xf numFmtId="0" fontId="7" fillId="5" borderId="0" xfId="0" applyFont="1" applyFill="1"/>
    <xf numFmtId="168" fontId="8" fillId="3" borderId="7" xfId="4" applyNumberFormat="1" applyFont="1" applyFill="1" applyBorder="1" applyAlignment="1">
      <alignment horizontal="right"/>
    </xf>
    <xf numFmtId="165" fontId="8" fillId="0" borderId="7" xfId="2" applyNumberFormat="1" applyFont="1" applyFill="1" applyBorder="1" applyAlignment="1">
      <alignment horizontal="right"/>
    </xf>
    <xf numFmtId="165" fontId="8" fillId="3" borderId="7" xfId="2" applyNumberFormat="1" applyFont="1" applyFill="1" applyBorder="1" applyAlignment="1">
      <alignment horizontal="right"/>
    </xf>
    <xf numFmtId="165" fontId="8" fillId="3" borderId="7" xfId="2" applyNumberFormat="1" applyFont="1" applyFill="1" applyBorder="1" applyAlignment="1">
      <alignment horizontal="right" vertical="center"/>
    </xf>
    <xf numFmtId="168" fontId="8" fillId="3" borderId="7" xfId="4" applyNumberFormat="1" applyFont="1" applyFill="1" applyBorder="1" applyAlignment="1">
      <alignment horizontal="right" vertical="center"/>
    </xf>
    <xf numFmtId="168" fontId="8" fillId="0" borderId="7" xfId="4" applyNumberFormat="1" applyFont="1" applyFill="1" applyBorder="1" applyAlignment="1">
      <alignment horizontal="right"/>
    </xf>
    <xf numFmtId="164" fontId="8" fillId="0" borderId="7" xfId="1" applyNumberFormat="1" applyFont="1" applyFill="1" applyBorder="1" applyAlignment="1">
      <alignment horizontal="right"/>
    </xf>
    <xf numFmtId="169" fontId="9" fillId="3" borderId="7" xfId="4" applyNumberFormat="1" applyFont="1" applyFill="1" applyBorder="1" applyAlignment="1">
      <alignment horizontal="right"/>
    </xf>
    <xf numFmtId="169" fontId="9" fillId="0" borderId="7" xfId="4" applyNumberFormat="1" applyFont="1" applyFill="1" applyBorder="1" applyAlignment="1">
      <alignment horizontal="right"/>
    </xf>
    <xf numFmtId="168" fontId="9" fillId="3" borderId="7" xfId="4" applyNumberFormat="1" applyFont="1" applyFill="1" applyBorder="1" applyAlignment="1">
      <alignment horizontal="right"/>
    </xf>
    <xf numFmtId="0" fontId="3" fillId="6" borderId="0" xfId="0" applyFont="1" applyFill="1"/>
    <xf numFmtId="0" fontId="3" fillId="6" borderId="2" xfId="0" applyFont="1" applyFill="1" applyBorder="1"/>
    <xf numFmtId="0" fontId="3" fillId="6" borderId="4" xfId="0" applyFont="1" applyFill="1" applyBorder="1"/>
    <xf numFmtId="0" fontId="5" fillId="6" borderId="3" xfId="0" applyFont="1" applyFill="1" applyBorder="1"/>
    <xf numFmtId="0" fontId="11" fillId="6" borderId="3" xfId="0" applyFont="1" applyFill="1" applyBorder="1"/>
    <xf numFmtId="9" fontId="5" fillId="6" borderId="3" xfId="0" applyNumberFormat="1" applyFont="1" applyFill="1" applyBorder="1"/>
    <xf numFmtId="0" fontId="5" fillId="6" borderId="5" xfId="0" applyFont="1" applyFill="1" applyBorder="1"/>
    <xf numFmtId="3" fontId="3" fillId="6" borderId="2" xfId="0" applyNumberFormat="1" applyFont="1" applyFill="1" applyBorder="1" applyAlignment="1">
      <alignment horizontal="right" vertical="center" wrapText="1"/>
    </xf>
    <xf numFmtId="3" fontId="3" fillId="6" borderId="0" xfId="0" applyNumberFormat="1" applyFont="1" applyFill="1" applyBorder="1" applyAlignment="1">
      <alignment horizontal="right" vertical="center" wrapText="1"/>
    </xf>
    <xf numFmtId="3" fontId="11" fillId="6" borderId="4" xfId="0" applyNumberFormat="1" applyFont="1" applyFill="1" applyBorder="1"/>
    <xf numFmtId="0" fontId="14" fillId="6" borderId="0" xfId="0" applyFont="1" applyFill="1"/>
    <xf numFmtId="0" fontId="15" fillId="6" borderId="0" xfId="0" applyFont="1" applyFill="1" applyBorder="1"/>
    <xf numFmtId="3" fontId="15" fillId="6" borderId="0" xfId="0" applyNumberFormat="1" applyFont="1" applyFill="1" applyBorder="1" applyAlignment="1"/>
    <xf numFmtId="3" fontId="15" fillId="6" borderId="0" xfId="0" applyNumberFormat="1" applyFont="1" applyFill="1" applyBorder="1"/>
    <xf numFmtId="0" fontId="5" fillId="6" borderId="0" xfId="0" applyFont="1" applyFill="1" applyBorder="1"/>
    <xf numFmtId="0" fontId="3" fillId="6" borderId="0" xfId="0" applyFont="1" applyFill="1" applyBorder="1"/>
    <xf numFmtId="0" fontId="5" fillId="6" borderId="0" xfId="0" applyFont="1" applyFill="1"/>
    <xf numFmtId="164" fontId="5" fillId="6" borderId="0" xfId="1" applyNumberFormat="1" applyFont="1" applyFill="1" applyAlignment="1">
      <alignment horizontal="center"/>
    </xf>
    <xf numFmtId="0" fontId="8" fillId="3" borderId="8" xfId="0" applyFont="1" applyFill="1" applyBorder="1"/>
    <xf numFmtId="0" fontId="10" fillId="3" borderId="8" xfId="0" applyFont="1" applyFill="1" applyBorder="1"/>
    <xf numFmtId="168" fontId="9" fillId="0" borderId="7" xfId="4" applyNumberFormat="1" applyFont="1" applyFill="1" applyBorder="1" applyAlignment="1">
      <alignment horizontal="right"/>
    </xf>
    <xf numFmtId="3" fontId="17" fillId="2" borderId="0" xfId="0" applyNumberFormat="1" applyFont="1" applyFill="1"/>
    <xf numFmtId="0" fontId="3" fillId="3" borderId="0" xfId="0" applyFont="1" applyFill="1"/>
    <xf numFmtId="0" fontId="5" fillId="3" borderId="0" xfId="0" applyFont="1" applyFill="1"/>
    <xf numFmtId="3" fontId="3" fillId="3" borderId="0" xfId="0" applyNumberFormat="1" applyFont="1" applyFill="1"/>
    <xf numFmtId="0" fontId="17"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19" fillId="5" borderId="0" xfId="0" applyFont="1" applyFill="1" applyBorder="1" applyAlignment="1">
      <alignment horizontal="left" vertical="center" wrapText="1"/>
    </xf>
    <xf numFmtId="0" fontId="17" fillId="2" borderId="0" xfId="0" applyFont="1" applyFill="1" applyBorder="1" applyAlignment="1">
      <alignment horizontal="left" wrapText="1"/>
    </xf>
    <xf numFmtId="0" fontId="17" fillId="2" borderId="0" xfId="0" applyFont="1" applyFill="1" applyAlignment="1">
      <alignment horizontal="left"/>
    </xf>
    <xf numFmtId="0" fontId="3" fillId="6" borderId="0" xfId="0" applyFont="1" applyFill="1" applyBorder="1" applyAlignment="1">
      <alignment horizontal="left" vertical="center" wrapText="1"/>
    </xf>
    <xf numFmtId="0" fontId="19" fillId="5" borderId="1" xfId="0" applyFont="1" applyFill="1" applyBorder="1" applyAlignment="1">
      <alignment horizontal="left" vertical="center" wrapText="1"/>
    </xf>
  </cellXfs>
  <cellStyles count="5">
    <cellStyle name="Обычный" xfId="0" builtinId="0"/>
    <cellStyle name="Процентный" xfId="2" builtinId="5"/>
    <cellStyle name="Процентный 2" xfId="3"/>
    <cellStyle name="Финансовый" xfId="1" builtinId="3"/>
    <cellStyle name="Финансовый 2" xfId="4"/>
  </cellStyles>
  <dxfs count="0"/>
  <tableStyles count="0" defaultTableStyle="TableStyleMedium9" defaultPivotStyle="PivotStyleLight16"/>
  <colors>
    <mruColors>
      <color rgb="FF95C11F"/>
      <color rgb="FF2B2A29"/>
      <color rgb="FFF9A058"/>
      <color rgb="FF6599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14454277286183"/>
          <c:y val="3.6723163841807911E-2"/>
          <c:w val="0.86578171091445688"/>
          <c:h val="0.81073446327683663"/>
        </c:manualLayout>
      </c:layout>
      <c:barChart>
        <c:barDir val="col"/>
        <c:grouping val="clustered"/>
        <c:varyColors val="0"/>
        <c:ser>
          <c:idx val="0"/>
          <c:order val="0"/>
          <c:tx>
            <c:strRef>
              <c:f>'Франчайзи (Остров)'!$B$52</c:f>
              <c:strCache>
                <c:ptCount val="1"/>
                <c:pt idx="0">
                  <c:v>Накопленная чистая прибыль</c:v>
                </c:pt>
              </c:strCache>
            </c:strRef>
          </c:tx>
          <c:spPr>
            <a:solidFill>
              <a:srgbClr val="6599B1"/>
            </a:solidFill>
            <a:ln>
              <a:solidFill>
                <a:schemeClr val="bg1"/>
              </a:solidFill>
            </a:ln>
          </c:spPr>
          <c:invertIfNegative val="0"/>
          <c:dLbls>
            <c:dLbl>
              <c:idx val="4"/>
              <c:spPr/>
              <c:txPr>
                <a:bodyPr/>
                <a:lstStyle/>
                <a:p>
                  <a:pPr>
                    <a:defRPr/>
                  </a:pPr>
                  <a:endParaRPr lang="ru-RU"/>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BA-4672-BCF8-AB32AD809D78}"/>
                </c:ext>
                <c:ext xmlns:c15="http://schemas.microsoft.com/office/drawing/2012/chart" uri="{CE6537A1-D6FC-4f65-9D91-7224C49458BB}"/>
              </c:extLst>
            </c:dLbl>
            <c:dLbl>
              <c:idx val="7"/>
              <c:spPr/>
              <c:txPr>
                <a:bodyPr/>
                <a:lstStyle/>
                <a:p>
                  <a:pPr>
                    <a:defRPr/>
                  </a:pPr>
                  <a:endParaRPr lang="ru-RU"/>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BA-4672-BCF8-AB32AD809D78}"/>
                </c:ext>
                <c:ext xmlns:c15="http://schemas.microsoft.com/office/drawing/2012/chart" uri="{CE6537A1-D6FC-4f65-9D91-7224C49458BB}"/>
              </c:extLst>
            </c:dLbl>
            <c:dLbl>
              <c:idx val="11"/>
              <c:spPr/>
              <c:txPr>
                <a:bodyPr/>
                <a:lstStyle/>
                <a:p>
                  <a:pPr>
                    <a:defRPr/>
                  </a:pPr>
                  <a:endParaRPr lang="ru-RU"/>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BA-4672-BCF8-AB32AD809D78}"/>
                </c:ext>
                <c:ext xmlns:c15="http://schemas.microsoft.com/office/drawing/2012/chart" uri="{CE6537A1-D6FC-4f65-9D91-7224C49458BB}"/>
              </c:extLst>
            </c:dLbl>
            <c:dLbl>
              <c:idx val="14"/>
              <c:spPr/>
              <c:txPr>
                <a:bodyPr/>
                <a:lstStyle/>
                <a:p>
                  <a:pPr>
                    <a:defRPr/>
                  </a:pPr>
                  <a:endParaRPr lang="ru-RU"/>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BA-4672-BCF8-AB32AD809D78}"/>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'Франчайзи (Остров)'!$D$52:$AP$52</c:f>
              <c:numCache>
                <c:formatCode>#,##0</c:formatCode>
                <c:ptCount val="15"/>
                <c:pt idx="0">
                  <c:v>-35705.580821999996</c:v>
                </c:pt>
                <c:pt idx="1">
                  <c:v>-18603.092466000002</c:v>
                </c:pt>
                <c:pt idx="2">
                  <c:v>33704.775342000001</c:v>
                </c:pt>
                <c:pt idx="3">
                  <c:v>103615.33287600006</c:v>
                </c:pt>
                <c:pt idx="4">
                  <c:v>173525.89041000011</c:v>
                </c:pt>
                <c:pt idx="5">
                  <c:v>261039.13767000014</c:v>
                </c:pt>
                <c:pt idx="6">
                  <c:v>348552.38493000017</c:v>
                </c:pt>
                <c:pt idx="7">
                  <c:v>436065.63219000021</c:v>
                </c:pt>
                <c:pt idx="8">
                  <c:v>523578.87945000024</c:v>
                </c:pt>
                <c:pt idx="9">
                  <c:v>611092.12671000022</c:v>
                </c:pt>
                <c:pt idx="10">
                  <c:v>698605.37397000031</c:v>
                </c:pt>
                <c:pt idx="11">
                  <c:v>786118.6212300004</c:v>
                </c:pt>
                <c:pt idx="12">
                  <c:v>786118.6212300004</c:v>
                </c:pt>
                <c:pt idx="13">
                  <c:v>1836277.5883500015</c:v>
                </c:pt>
                <c:pt idx="14">
                  <c:v>2886436.5554700023</c:v>
                </c:pt>
              </c:numCache>
            </c:numRef>
          </c:val>
          <c:extLst xmlns:c16r2="http://schemas.microsoft.com/office/drawing/2015/06/chart">
            <c:ext xmlns:c16="http://schemas.microsoft.com/office/drawing/2014/chart" uri="{C3380CC4-5D6E-409C-BE32-E72D297353CC}">
              <c16:uniqueId val="{00000004-87BA-4672-BCF8-AB32AD809D78}"/>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150"/>
        <c:axId val="230627968"/>
        <c:axId val="230626008"/>
      </c:barChart>
      <c:lineChart>
        <c:grouping val="standard"/>
        <c:varyColors val="0"/>
        <c:ser>
          <c:idx val="1"/>
          <c:order val="1"/>
          <c:tx>
            <c:strRef>
              <c:f>'Франчайзи (Остров)'!$B$53</c:f>
              <c:strCache>
                <c:ptCount val="1"/>
                <c:pt idx="0">
                  <c:v>Инвестиции</c:v>
                </c:pt>
              </c:strCache>
            </c:strRef>
          </c:tx>
          <c:spPr>
            <a:ln>
              <a:solidFill>
                <a:srgbClr val="F9A058"/>
              </a:solidFill>
            </a:ln>
          </c:spPr>
          <c:marker>
            <c:symbol val="none"/>
          </c:marker>
          <c:val>
            <c:numRef>
              <c:f>'Франчайзи (Остров)'!$D$53:$AP$53</c:f>
              <c:numCache>
                <c:formatCode>#,##0</c:formatCode>
                <c:ptCount val="15"/>
                <c:pt idx="0">
                  <c:v>314000</c:v>
                </c:pt>
                <c:pt idx="1">
                  <c:v>314000</c:v>
                </c:pt>
                <c:pt idx="2">
                  <c:v>314000</c:v>
                </c:pt>
                <c:pt idx="3">
                  <c:v>314000</c:v>
                </c:pt>
                <c:pt idx="4">
                  <c:v>314000</c:v>
                </c:pt>
                <c:pt idx="5">
                  <c:v>314000</c:v>
                </c:pt>
                <c:pt idx="6">
                  <c:v>314000</c:v>
                </c:pt>
                <c:pt idx="7">
                  <c:v>314000</c:v>
                </c:pt>
                <c:pt idx="8">
                  <c:v>314000</c:v>
                </c:pt>
                <c:pt idx="9">
                  <c:v>314000</c:v>
                </c:pt>
                <c:pt idx="10">
                  <c:v>314000</c:v>
                </c:pt>
                <c:pt idx="11">
                  <c:v>314000</c:v>
                </c:pt>
                <c:pt idx="12">
                  <c:v>314000</c:v>
                </c:pt>
                <c:pt idx="13">
                  <c:v>314000</c:v>
                </c:pt>
                <c:pt idx="14">
                  <c:v>314000</c:v>
                </c:pt>
              </c:numCache>
            </c:numRef>
          </c:val>
          <c:smooth val="0"/>
          <c:extLst xmlns:c16r2="http://schemas.microsoft.com/office/drawing/2015/06/chart">
            <c:ext xmlns:c16="http://schemas.microsoft.com/office/drawing/2014/chart" uri="{C3380CC4-5D6E-409C-BE32-E72D297353CC}">
              <c16:uniqueId val="{00000005-87BA-4672-BCF8-AB32AD809D78}"/>
            </c:ext>
          </c:extLst>
        </c:ser>
        <c:dLbls>
          <c:showLegendKey val="0"/>
          <c:showVal val="0"/>
          <c:showCatName val="0"/>
          <c:showSerName val="0"/>
          <c:showPercent val="0"/>
          <c:showBubbleSize val="0"/>
        </c:dLbls>
        <c:marker val="1"/>
        <c:smooth val="0"/>
        <c:axId val="230627968"/>
        <c:axId val="230626008"/>
      </c:lineChart>
      <c:catAx>
        <c:axId val="230627968"/>
        <c:scaling>
          <c:orientation val="minMax"/>
        </c:scaling>
        <c:delete val="0"/>
        <c:axPos val="b"/>
        <c:numFmt formatCode="General" sourceLinked="1"/>
        <c:majorTickMark val="out"/>
        <c:minorTickMark val="none"/>
        <c:tickLblPos val="nextTo"/>
        <c:crossAx val="230626008"/>
        <c:crosses val="autoZero"/>
        <c:auto val="1"/>
        <c:lblAlgn val="ctr"/>
        <c:lblOffset val="100"/>
        <c:noMultiLvlLbl val="0"/>
      </c:catAx>
      <c:valAx>
        <c:axId val="230626008"/>
        <c:scaling>
          <c:orientation val="minMax"/>
        </c:scaling>
        <c:delete val="0"/>
        <c:axPos val="l"/>
        <c:majorGridlines/>
        <c:numFmt formatCode="#,##0" sourceLinked="1"/>
        <c:majorTickMark val="out"/>
        <c:minorTickMark val="none"/>
        <c:tickLblPos val="nextTo"/>
        <c:crossAx val="230627968"/>
        <c:crosses val="autoZero"/>
        <c:crossBetween val="between"/>
      </c:valAx>
    </c:plotArea>
    <c:legend>
      <c:legendPos val="b"/>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14454277286188"/>
          <c:y val="3.6723163841807911E-2"/>
          <c:w val="0.8657817109144571"/>
          <c:h val="0.81073446327683663"/>
        </c:manualLayout>
      </c:layout>
      <c:barChart>
        <c:barDir val="col"/>
        <c:grouping val="clustered"/>
        <c:varyColors val="0"/>
        <c:ser>
          <c:idx val="0"/>
          <c:order val="0"/>
          <c:tx>
            <c:strRef>
              <c:f>'Франчайзи (Магазин)'!$B$52</c:f>
              <c:strCache>
                <c:ptCount val="1"/>
                <c:pt idx="0">
                  <c:v>Накопленная чистая прибыль</c:v>
                </c:pt>
              </c:strCache>
            </c:strRef>
          </c:tx>
          <c:spPr>
            <a:solidFill>
              <a:srgbClr val="6599B1"/>
            </a:solidFill>
            <a:ln>
              <a:solidFill>
                <a:schemeClr val="bg1"/>
              </a:solidFill>
            </a:ln>
          </c:spPr>
          <c:invertIfNegative val="0"/>
          <c:dLbls>
            <c:dLbl>
              <c:idx val="4"/>
              <c:spPr/>
              <c:txPr>
                <a:bodyPr/>
                <a:lstStyle/>
                <a:p>
                  <a:pPr>
                    <a:defRPr/>
                  </a:pPr>
                  <a:endParaRPr lang="ru-RU"/>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BA-4672-BCF8-AB32AD809D78}"/>
                </c:ext>
                <c:ext xmlns:c15="http://schemas.microsoft.com/office/drawing/2012/chart" uri="{CE6537A1-D6FC-4f65-9D91-7224C49458BB}"/>
              </c:extLst>
            </c:dLbl>
            <c:dLbl>
              <c:idx val="7"/>
              <c:spPr/>
              <c:txPr>
                <a:bodyPr/>
                <a:lstStyle/>
                <a:p>
                  <a:pPr>
                    <a:defRPr/>
                  </a:pPr>
                  <a:endParaRPr lang="ru-RU"/>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BA-4672-BCF8-AB32AD809D78}"/>
                </c:ext>
                <c:ext xmlns:c15="http://schemas.microsoft.com/office/drawing/2012/chart" uri="{CE6537A1-D6FC-4f65-9D91-7224C49458BB}"/>
              </c:extLst>
            </c:dLbl>
            <c:dLbl>
              <c:idx val="11"/>
              <c:spPr/>
              <c:txPr>
                <a:bodyPr/>
                <a:lstStyle/>
                <a:p>
                  <a:pPr>
                    <a:defRPr/>
                  </a:pPr>
                  <a:endParaRPr lang="ru-RU"/>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BA-4672-BCF8-AB32AD809D78}"/>
                </c:ext>
                <c:ext xmlns:c15="http://schemas.microsoft.com/office/drawing/2012/chart" uri="{CE6537A1-D6FC-4f65-9D91-7224C49458BB}"/>
              </c:extLst>
            </c:dLbl>
            <c:dLbl>
              <c:idx val="14"/>
              <c:spPr/>
              <c:txPr>
                <a:bodyPr/>
                <a:lstStyle/>
                <a:p>
                  <a:pPr>
                    <a:defRPr/>
                  </a:pPr>
                  <a:endParaRPr lang="ru-RU"/>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BA-4672-BCF8-AB32AD809D78}"/>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'Франчайзи (Магазин)'!$D$52:$AP$52</c:f>
              <c:numCache>
                <c:formatCode>#,##0</c:formatCode>
                <c:ptCount val="15"/>
                <c:pt idx="0">
                  <c:v>-71683.038152000023</c:v>
                </c:pt>
                <c:pt idx="1">
                  <c:v>-87264.544456000061</c:v>
                </c:pt>
                <c:pt idx="2">
                  <c:v>-65445.029528000065</c:v>
                </c:pt>
                <c:pt idx="3">
                  <c:v>-24925.003984000112</c:v>
                </c:pt>
                <c:pt idx="4">
                  <c:v>15595.021559999841</c:v>
                </c:pt>
                <c:pt idx="5">
                  <c:v>93516.06833599988</c:v>
                </c:pt>
                <c:pt idx="6">
                  <c:v>218188.3916519999</c:v>
                </c:pt>
                <c:pt idx="7">
                  <c:v>342860.7149679999</c:v>
                </c:pt>
                <c:pt idx="8">
                  <c:v>514284.31482399988</c:v>
                </c:pt>
                <c:pt idx="9">
                  <c:v>723108.93591199978</c:v>
                </c:pt>
                <c:pt idx="10">
                  <c:v>950634.06761599972</c:v>
                </c:pt>
                <c:pt idx="11">
                  <c:v>1206209.9652439998</c:v>
                </c:pt>
                <c:pt idx="12">
                  <c:v>1206209.9652439998</c:v>
                </c:pt>
                <c:pt idx="13">
                  <c:v>4497526.8641720004</c:v>
                </c:pt>
                <c:pt idx="14">
                  <c:v>8424661.1240439974</c:v>
                </c:pt>
              </c:numCache>
            </c:numRef>
          </c:val>
          <c:extLst xmlns:c16r2="http://schemas.microsoft.com/office/drawing/2015/06/chart">
            <c:ext xmlns:c16="http://schemas.microsoft.com/office/drawing/2014/chart" uri="{C3380CC4-5D6E-409C-BE32-E72D297353CC}">
              <c16:uniqueId val="{00000004-87BA-4672-BCF8-AB32AD809D78}"/>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150"/>
        <c:axId val="230628752"/>
        <c:axId val="230627576"/>
      </c:barChart>
      <c:lineChart>
        <c:grouping val="standard"/>
        <c:varyColors val="0"/>
        <c:ser>
          <c:idx val="1"/>
          <c:order val="1"/>
          <c:tx>
            <c:strRef>
              <c:f>'Франчайзи (Магазин)'!$B$53</c:f>
              <c:strCache>
                <c:ptCount val="1"/>
                <c:pt idx="0">
                  <c:v>Инвестиции</c:v>
                </c:pt>
              </c:strCache>
            </c:strRef>
          </c:tx>
          <c:spPr>
            <a:ln>
              <a:solidFill>
                <a:srgbClr val="F9A058"/>
              </a:solidFill>
            </a:ln>
          </c:spPr>
          <c:marker>
            <c:symbol val="none"/>
          </c:marker>
          <c:val>
            <c:numRef>
              <c:f>'Франчайзи (Магазин)'!$D$53:$AP$53</c:f>
              <c:numCache>
                <c:formatCode>#,##0</c:formatCode>
                <c:ptCount val="15"/>
                <c:pt idx="0">
                  <c:v>620500</c:v>
                </c:pt>
                <c:pt idx="1">
                  <c:v>620500</c:v>
                </c:pt>
                <c:pt idx="2">
                  <c:v>620500</c:v>
                </c:pt>
                <c:pt idx="3">
                  <c:v>620500</c:v>
                </c:pt>
                <c:pt idx="4">
                  <c:v>620500</c:v>
                </c:pt>
                <c:pt idx="5">
                  <c:v>620500</c:v>
                </c:pt>
                <c:pt idx="6">
                  <c:v>620500</c:v>
                </c:pt>
                <c:pt idx="7">
                  <c:v>620500</c:v>
                </c:pt>
                <c:pt idx="8">
                  <c:v>620500</c:v>
                </c:pt>
                <c:pt idx="9">
                  <c:v>620500</c:v>
                </c:pt>
                <c:pt idx="10">
                  <c:v>620500</c:v>
                </c:pt>
                <c:pt idx="11">
                  <c:v>620500</c:v>
                </c:pt>
                <c:pt idx="12">
                  <c:v>620500</c:v>
                </c:pt>
                <c:pt idx="13">
                  <c:v>620500</c:v>
                </c:pt>
                <c:pt idx="14">
                  <c:v>620500</c:v>
                </c:pt>
              </c:numCache>
            </c:numRef>
          </c:val>
          <c:smooth val="0"/>
          <c:extLst xmlns:c16r2="http://schemas.microsoft.com/office/drawing/2015/06/chart">
            <c:ext xmlns:c16="http://schemas.microsoft.com/office/drawing/2014/chart" uri="{C3380CC4-5D6E-409C-BE32-E72D297353CC}">
              <c16:uniqueId val="{00000005-87BA-4672-BCF8-AB32AD809D78}"/>
            </c:ext>
          </c:extLst>
        </c:ser>
        <c:dLbls>
          <c:showLegendKey val="0"/>
          <c:showVal val="0"/>
          <c:showCatName val="0"/>
          <c:showSerName val="0"/>
          <c:showPercent val="0"/>
          <c:showBubbleSize val="0"/>
        </c:dLbls>
        <c:marker val="1"/>
        <c:smooth val="0"/>
        <c:axId val="230628752"/>
        <c:axId val="230627576"/>
      </c:lineChart>
      <c:catAx>
        <c:axId val="230628752"/>
        <c:scaling>
          <c:orientation val="minMax"/>
        </c:scaling>
        <c:delete val="0"/>
        <c:axPos val="b"/>
        <c:numFmt formatCode="General" sourceLinked="1"/>
        <c:majorTickMark val="out"/>
        <c:minorTickMark val="none"/>
        <c:tickLblPos val="nextTo"/>
        <c:crossAx val="230627576"/>
        <c:crosses val="autoZero"/>
        <c:auto val="1"/>
        <c:lblAlgn val="ctr"/>
        <c:lblOffset val="100"/>
        <c:noMultiLvlLbl val="0"/>
      </c:catAx>
      <c:valAx>
        <c:axId val="230627576"/>
        <c:scaling>
          <c:orientation val="minMax"/>
        </c:scaling>
        <c:delete val="0"/>
        <c:axPos val="l"/>
        <c:majorGridlines/>
        <c:numFmt formatCode="#,##0" sourceLinked="1"/>
        <c:majorTickMark val="out"/>
        <c:minorTickMark val="none"/>
        <c:tickLblPos val="nextTo"/>
        <c:crossAx val="230628752"/>
        <c:crosses val="autoZero"/>
        <c:crossBetween val="between"/>
      </c:valAx>
    </c:plotArea>
    <c:legend>
      <c:legendPos val="b"/>
      <c:overlay val="0"/>
    </c:legend>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228600</xdr:colOff>
      <xdr:row>55</xdr:row>
      <xdr:rowOff>19050</xdr:rowOff>
    </xdr:from>
    <xdr:to>
      <xdr:col>42</xdr:col>
      <xdr:colOff>19050</xdr:colOff>
      <xdr:row>72</xdr:row>
      <xdr:rowOff>152400</xdr:rowOff>
    </xdr:to>
    <xdr:graphicFrame macro="">
      <xdr:nvGraphicFramePr>
        <xdr:cNvPr id="2" name="Диаграмма 5">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82827</xdr:colOff>
      <xdr:row>0</xdr:row>
      <xdr:rowOff>41414</xdr:rowOff>
    </xdr:from>
    <xdr:to>
      <xdr:col>2</xdr:col>
      <xdr:colOff>1465162</xdr:colOff>
      <xdr:row>0</xdr:row>
      <xdr:rowOff>886239</xdr:rowOff>
    </xdr:to>
    <xdr:pic>
      <xdr:nvPicPr>
        <xdr:cNvPr id="3" name="Picture 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49527" y="41414"/>
          <a:ext cx="1725235" cy="8448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228600</xdr:colOff>
      <xdr:row>55</xdr:row>
      <xdr:rowOff>19050</xdr:rowOff>
    </xdr:from>
    <xdr:to>
      <xdr:col>42</xdr:col>
      <xdr:colOff>19050</xdr:colOff>
      <xdr:row>72</xdr:row>
      <xdr:rowOff>152400</xdr:rowOff>
    </xdr:to>
    <xdr:graphicFrame macro="">
      <xdr:nvGraphicFramePr>
        <xdr:cNvPr id="2" name="Диаграмма 5">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82827</xdr:colOff>
      <xdr:row>0</xdr:row>
      <xdr:rowOff>41414</xdr:rowOff>
    </xdr:from>
    <xdr:to>
      <xdr:col>2</xdr:col>
      <xdr:colOff>1465162</xdr:colOff>
      <xdr:row>0</xdr:row>
      <xdr:rowOff>886239</xdr:rowOff>
    </xdr:to>
    <xdr:pic>
      <xdr:nvPicPr>
        <xdr:cNvPr id="3" name="Picture 2">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49527" y="41414"/>
          <a:ext cx="1725235" cy="8448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sheetPr>
  <dimension ref="A1:CC91"/>
  <sheetViews>
    <sheetView zoomScale="85" zoomScaleNormal="85" workbookViewId="0">
      <pane xSplit="3" ySplit="2" topLeftCell="D43" activePane="bottomRight" state="frozen"/>
      <selection pane="topRight" activeCell="D1" sqref="D1"/>
      <selection pane="bottomLeft" activeCell="A3" sqref="A3"/>
      <selection pane="bottomRight" activeCell="AR57" sqref="AR57"/>
    </sheetView>
  </sheetViews>
  <sheetFormatPr defaultRowHeight="15" outlineLevelCol="1" x14ac:dyDescent="0.25"/>
  <cols>
    <col min="1" max="1" width="4" style="3" customWidth="1"/>
    <col min="2" max="2" width="5.140625" style="3" customWidth="1"/>
    <col min="3" max="3" width="29.140625" style="3" customWidth="1"/>
    <col min="4" max="4" width="9.85546875" style="3" customWidth="1" outlineLevel="1"/>
    <col min="5" max="5" width="13.28515625" style="3" customWidth="1" outlineLevel="1"/>
    <col min="6" max="8" width="9.140625" style="3" customWidth="1" outlineLevel="1"/>
    <col min="9" max="9" width="10.42578125" style="3" customWidth="1" outlineLevel="1"/>
    <col min="10" max="15" width="9.85546875" style="3" customWidth="1" outlineLevel="1"/>
    <col min="16" max="16" width="10.85546875" style="3" bestFit="1" customWidth="1"/>
    <col min="17" max="17" width="11.42578125" style="3" hidden="1" customWidth="1" outlineLevel="1"/>
    <col min="18" max="18" width="9.7109375" style="3" hidden="1" customWidth="1" outlineLevel="1"/>
    <col min="19" max="19" width="10" style="3" hidden="1" customWidth="1" outlineLevel="1"/>
    <col min="20" max="20" width="10.140625" style="3" hidden="1" customWidth="1" outlineLevel="1"/>
    <col min="21" max="28" width="9.85546875" style="3" hidden="1" customWidth="1" outlineLevel="1"/>
    <col min="29" max="29" width="10.42578125" style="3" bestFit="1" customWidth="1" collapsed="1"/>
    <col min="30" max="30" width="12.140625" style="3" hidden="1" customWidth="1" outlineLevel="1"/>
    <col min="31" max="40" width="9.85546875" style="3" hidden="1" customWidth="1" outlineLevel="1"/>
    <col min="41" max="41" width="11.140625" style="3" hidden="1" customWidth="1" outlineLevel="1"/>
    <col min="42" max="42" width="10.42578125" style="3" bestFit="1" customWidth="1" collapsed="1"/>
    <col min="43" max="43" width="9.140625" style="3"/>
    <col min="44" max="44" width="27.28515625" style="3" customWidth="1"/>
    <col min="45" max="45" width="9.140625" style="3"/>
    <col min="46" max="46" width="9.28515625" style="3" customWidth="1"/>
    <col min="47" max="47" width="11.85546875" style="3" customWidth="1"/>
    <col min="48" max="48" width="11.28515625" style="3" customWidth="1"/>
    <col min="49" max="49" width="9.140625" style="3"/>
    <col min="50" max="50" width="9.7109375" style="3" customWidth="1"/>
    <col min="51" max="51" width="11.5703125" style="3" customWidth="1"/>
    <col min="52" max="52" width="12.28515625" style="3" customWidth="1"/>
    <col min="53" max="59" width="9.140625" style="3"/>
    <col min="60" max="60" width="9.140625" style="3" hidden="1" customWidth="1"/>
    <col min="61" max="61" width="9.140625" style="3" customWidth="1"/>
    <col min="62" max="75" width="9.140625" style="3"/>
    <col min="76" max="82" width="9.140625" style="3" customWidth="1"/>
    <col min="83" max="256" width="9.140625" style="3"/>
    <col min="257" max="257" width="4" style="3" customWidth="1"/>
    <col min="258" max="258" width="5.140625" style="3" customWidth="1"/>
    <col min="259" max="259" width="29.140625" style="3" customWidth="1"/>
    <col min="260" max="260" width="9.85546875" style="3" customWidth="1"/>
    <col min="261" max="261" width="10.5703125" style="3" customWidth="1"/>
    <col min="262" max="265" width="9.140625" style="3" customWidth="1"/>
    <col min="266" max="271" width="9.85546875" style="3" customWidth="1"/>
    <col min="272" max="272" width="10.85546875" style="3" bestFit="1" customWidth="1"/>
    <col min="273" max="284" width="0" style="3" hidden="1" customWidth="1"/>
    <col min="285" max="285" width="10.42578125" style="3" bestFit="1" customWidth="1"/>
    <col min="286" max="297" width="0" style="3" hidden="1" customWidth="1"/>
    <col min="298" max="298" width="10.42578125" style="3" bestFit="1" customWidth="1"/>
    <col min="299" max="299" width="9.140625" style="3"/>
    <col min="300" max="300" width="27.28515625" style="3" customWidth="1"/>
    <col min="301" max="301" width="9.140625" style="3"/>
    <col min="302" max="302" width="9.28515625" style="3" customWidth="1"/>
    <col min="303" max="303" width="11.85546875" style="3" customWidth="1"/>
    <col min="304" max="304" width="11.28515625" style="3" customWidth="1"/>
    <col min="305" max="305" width="9.140625" style="3"/>
    <col min="306" max="306" width="9.7109375" style="3" customWidth="1"/>
    <col min="307" max="307" width="9.140625" style="3"/>
    <col min="308" max="308" width="12.28515625" style="3" customWidth="1"/>
    <col min="309" max="315" width="9.140625" style="3"/>
    <col min="316" max="316" width="0" style="3" hidden="1" customWidth="1"/>
    <col min="317" max="331" width="9.140625" style="3"/>
    <col min="332" max="338" width="9.140625" style="3" customWidth="1"/>
    <col min="339" max="512" width="9.140625" style="3"/>
    <col min="513" max="513" width="4" style="3" customWidth="1"/>
    <col min="514" max="514" width="5.140625" style="3" customWidth="1"/>
    <col min="515" max="515" width="29.140625" style="3" customWidth="1"/>
    <col min="516" max="516" width="9.85546875" style="3" customWidth="1"/>
    <col min="517" max="517" width="10.5703125" style="3" customWidth="1"/>
    <col min="518" max="521" width="9.140625" style="3" customWidth="1"/>
    <col min="522" max="527" width="9.85546875" style="3" customWidth="1"/>
    <col min="528" max="528" width="10.85546875" style="3" bestFit="1" customWidth="1"/>
    <col min="529" max="540" width="0" style="3" hidden="1" customWidth="1"/>
    <col min="541" max="541" width="10.42578125" style="3" bestFit="1" customWidth="1"/>
    <col min="542" max="553" width="0" style="3" hidden="1" customWidth="1"/>
    <col min="554" max="554" width="10.42578125" style="3" bestFit="1" customWidth="1"/>
    <col min="555" max="555" width="9.140625" style="3"/>
    <col min="556" max="556" width="27.28515625" style="3" customWidth="1"/>
    <col min="557" max="557" width="9.140625" style="3"/>
    <col min="558" max="558" width="9.28515625" style="3" customWidth="1"/>
    <col min="559" max="559" width="11.85546875" style="3" customWidth="1"/>
    <col min="560" max="560" width="11.28515625" style="3" customWidth="1"/>
    <col min="561" max="561" width="9.140625" style="3"/>
    <col min="562" max="562" width="9.7109375" style="3" customWidth="1"/>
    <col min="563" max="563" width="9.140625" style="3"/>
    <col min="564" max="564" width="12.28515625" style="3" customWidth="1"/>
    <col min="565" max="571" width="9.140625" style="3"/>
    <col min="572" max="572" width="0" style="3" hidden="1" customWidth="1"/>
    <col min="573" max="587" width="9.140625" style="3"/>
    <col min="588" max="594" width="9.140625" style="3" customWidth="1"/>
    <col min="595" max="768" width="9.140625" style="3"/>
    <col min="769" max="769" width="4" style="3" customWidth="1"/>
    <col min="770" max="770" width="5.140625" style="3" customWidth="1"/>
    <col min="771" max="771" width="29.140625" style="3" customWidth="1"/>
    <col min="772" max="772" width="9.85546875" style="3" customWidth="1"/>
    <col min="773" max="773" width="10.5703125" style="3" customWidth="1"/>
    <col min="774" max="777" width="9.140625" style="3" customWidth="1"/>
    <col min="778" max="783" width="9.85546875" style="3" customWidth="1"/>
    <col min="784" max="784" width="10.85546875" style="3" bestFit="1" customWidth="1"/>
    <col min="785" max="796" width="0" style="3" hidden="1" customWidth="1"/>
    <col min="797" max="797" width="10.42578125" style="3" bestFit="1" customWidth="1"/>
    <col min="798" max="809" width="0" style="3" hidden="1" customWidth="1"/>
    <col min="810" max="810" width="10.42578125" style="3" bestFit="1" customWidth="1"/>
    <col min="811" max="811" width="9.140625" style="3"/>
    <col min="812" max="812" width="27.28515625" style="3" customWidth="1"/>
    <col min="813" max="813" width="9.140625" style="3"/>
    <col min="814" max="814" width="9.28515625" style="3" customWidth="1"/>
    <col min="815" max="815" width="11.85546875" style="3" customWidth="1"/>
    <col min="816" max="816" width="11.28515625" style="3" customWidth="1"/>
    <col min="817" max="817" width="9.140625" style="3"/>
    <col min="818" max="818" width="9.7109375" style="3" customWidth="1"/>
    <col min="819" max="819" width="9.140625" style="3"/>
    <col min="820" max="820" width="12.28515625" style="3" customWidth="1"/>
    <col min="821" max="827" width="9.140625" style="3"/>
    <col min="828" max="828" width="0" style="3" hidden="1" customWidth="1"/>
    <col min="829" max="843" width="9.140625" style="3"/>
    <col min="844" max="850" width="9.140625" style="3" customWidth="1"/>
    <col min="851" max="1024" width="9.140625" style="3"/>
    <col min="1025" max="1025" width="4" style="3" customWidth="1"/>
    <col min="1026" max="1026" width="5.140625" style="3" customWidth="1"/>
    <col min="1027" max="1027" width="29.140625" style="3" customWidth="1"/>
    <col min="1028" max="1028" width="9.85546875" style="3" customWidth="1"/>
    <col min="1029" max="1029" width="10.5703125" style="3" customWidth="1"/>
    <col min="1030" max="1033" width="9.140625" style="3" customWidth="1"/>
    <col min="1034" max="1039" width="9.85546875" style="3" customWidth="1"/>
    <col min="1040" max="1040" width="10.85546875" style="3" bestFit="1" customWidth="1"/>
    <col min="1041" max="1052" width="0" style="3" hidden="1" customWidth="1"/>
    <col min="1053" max="1053" width="10.42578125" style="3" bestFit="1" customWidth="1"/>
    <col min="1054" max="1065" width="0" style="3" hidden="1" customWidth="1"/>
    <col min="1066" max="1066" width="10.42578125" style="3" bestFit="1" customWidth="1"/>
    <col min="1067" max="1067" width="9.140625" style="3"/>
    <col min="1068" max="1068" width="27.28515625" style="3" customWidth="1"/>
    <col min="1069" max="1069" width="9.140625" style="3"/>
    <col min="1070" max="1070" width="9.28515625" style="3" customWidth="1"/>
    <col min="1071" max="1071" width="11.85546875" style="3" customWidth="1"/>
    <col min="1072" max="1072" width="11.28515625" style="3" customWidth="1"/>
    <col min="1073" max="1073" width="9.140625" style="3"/>
    <col min="1074" max="1074" width="9.7109375" style="3" customWidth="1"/>
    <col min="1075" max="1075" width="9.140625" style="3"/>
    <col min="1076" max="1076" width="12.28515625" style="3" customWidth="1"/>
    <col min="1077" max="1083" width="9.140625" style="3"/>
    <col min="1084" max="1084" width="0" style="3" hidden="1" customWidth="1"/>
    <col min="1085" max="1099" width="9.140625" style="3"/>
    <col min="1100" max="1106" width="9.140625" style="3" customWidth="1"/>
    <col min="1107" max="1280" width="9.140625" style="3"/>
    <col min="1281" max="1281" width="4" style="3" customWidth="1"/>
    <col min="1282" max="1282" width="5.140625" style="3" customWidth="1"/>
    <col min="1283" max="1283" width="29.140625" style="3" customWidth="1"/>
    <col min="1284" max="1284" width="9.85546875" style="3" customWidth="1"/>
    <col min="1285" max="1285" width="10.5703125" style="3" customWidth="1"/>
    <col min="1286" max="1289" width="9.140625" style="3" customWidth="1"/>
    <col min="1290" max="1295" width="9.85546875" style="3" customWidth="1"/>
    <col min="1296" max="1296" width="10.85546875" style="3" bestFit="1" customWidth="1"/>
    <col min="1297" max="1308" width="0" style="3" hidden="1" customWidth="1"/>
    <col min="1309" max="1309" width="10.42578125" style="3" bestFit="1" customWidth="1"/>
    <col min="1310" max="1321" width="0" style="3" hidden="1" customWidth="1"/>
    <col min="1322" max="1322" width="10.42578125" style="3" bestFit="1" customWidth="1"/>
    <col min="1323" max="1323" width="9.140625" style="3"/>
    <col min="1324" max="1324" width="27.28515625" style="3" customWidth="1"/>
    <col min="1325" max="1325" width="9.140625" style="3"/>
    <col min="1326" max="1326" width="9.28515625" style="3" customWidth="1"/>
    <col min="1327" max="1327" width="11.85546875" style="3" customWidth="1"/>
    <col min="1328" max="1328" width="11.28515625" style="3" customWidth="1"/>
    <col min="1329" max="1329" width="9.140625" style="3"/>
    <col min="1330" max="1330" width="9.7109375" style="3" customWidth="1"/>
    <col min="1331" max="1331" width="9.140625" style="3"/>
    <col min="1332" max="1332" width="12.28515625" style="3" customWidth="1"/>
    <col min="1333" max="1339" width="9.140625" style="3"/>
    <col min="1340" max="1340" width="0" style="3" hidden="1" customWidth="1"/>
    <col min="1341" max="1355" width="9.140625" style="3"/>
    <col min="1356" max="1362" width="9.140625" style="3" customWidth="1"/>
    <col min="1363" max="1536" width="9.140625" style="3"/>
    <col min="1537" max="1537" width="4" style="3" customWidth="1"/>
    <col min="1538" max="1538" width="5.140625" style="3" customWidth="1"/>
    <col min="1539" max="1539" width="29.140625" style="3" customWidth="1"/>
    <col min="1540" max="1540" width="9.85546875" style="3" customWidth="1"/>
    <col min="1541" max="1541" width="10.5703125" style="3" customWidth="1"/>
    <col min="1542" max="1545" width="9.140625" style="3" customWidth="1"/>
    <col min="1546" max="1551" width="9.85546875" style="3" customWidth="1"/>
    <col min="1552" max="1552" width="10.85546875" style="3" bestFit="1" customWidth="1"/>
    <col min="1553" max="1564" width="0" style="3" hidden="1" customWidth="1"/>
    <col min="1565" max="1565" width="10.42578125" style="3" bestFit="1" customWidth="1"/>
    <col min="1566" max="1577" width="0" style="3" hidden="1" customWidth="1"/>
    <col min="1578" max="1578" width="10.42578125" style="3" bestFit="1" customWidth="1"/>
    <col min="1579" max="1579" width="9.140625" style="3"/>
    <col min="1580" max="1580" width="27.28515625" style="3" customWidth="1"/>
    <col min="1581" max="1581" width="9.140625" style="3"/>
    <col min="1582" max="1582" width="9.28515625" style="3" customWidth="1"/>
    <col min="1583" max="1583" width="11.85546875" style="3" customWidth="1"/>
    <col min="1584" max="1584" width="11.28515625" style="3" customWidth="1"/>
    <col min="1585" max="1585" width="9.140625" style="3"/>
    <col min="1586" max="1586" width="9.7109375" style="3" customWidth="1"/>
    <col min="1587" max="1587" width="9.140625" style="3"/>
    <col min="1588" max="1588" width="12.28515625" style="3" customWidth="1"/>
    <col min="1589" max="1595" width="9.140625" style="3"/>
    <col min="1596" max="1596" width="0" style="3" hidden="1" customWidth="1"/>
    <col min="1597" max="1611" width="9.140625" style="3"/>
    <col min="1612" max="1618" width="9.140625" style="3" customWidth="1"/>
    <col min="1619" max="1792" width="9.140625" style="3"/>
    <col min="1793" max="1793" width="4" style="3" customWidth="1"/>
    <col min="1794" max="1794" width="5.140625" style="3" customWidth="1"/>
    <col min="1795" max="1795" width="29.140625" style="3" customWidth="1"/>
    <col min="1796" max="1796" width="9.85546875" style="3" customWidth="1"/>
    <col min="1797" max="1797" width="10.5703125" style="3" customWidth="1"/>
    <col min="1798" max="1801" width="9.140625" style="3" customWidth="1"/>
    <col min="1802" max="1807" width="9.85546875" style="3" customWidth="1"/>
    <col min="1808" max="1808" width="10.85546875" style="3" bestFit="1" customWidth="1"/>
    <col min="1809" max="1820" width="0" style="3" hidden="1" customWidth="1"/>
    <col min="1821" max="1821" width="10.42578125" style="3" bestFit="1" customWidth="1"/>
    <col min="1822" max="1833" width="0" style="3" hidden="1" customWidth="1"/>
    <col min="1834" max="1834" width="10.42578125" style="3" bestFit="1" customWidth="1"/>
    <col min="1835" max="1835" width="9.140625" style="3"/>
    <col min="1836" max="1836" width="27.28515625" style="3" customWidth="1"/>
    <col min="1837" max="1837" width="9.140625" style="3"/>
    <col min="1838" max="1838" width="9.28515625" style="3" customWidth="1"/>
    <col min="1839" max="1839" width="11.85546875" style="3" customWidth="1"/>
    <col min="1840" max="1840" width="11.28515625" style="3" customWidth="1"/>
    <col min="1841" max="1841" width="9.140625" style="3"/>
    <col min="1842" max="1842" width="9.7109375" style="3" customWidth="1"/>
    <col min="1843" max="1843" width="9.140625" style="3"/>
    <col min="1844" max="1844" width="12.28515625" style="3" customWidth="1"/>
    <col min="1845" max="1851" width="9.140625" style="3"/>
    <col min="1852" max="1852" width="0" style="3" hidden="1" customWidth="1"/>
    <col min="1853" max="1867" width="9.140625" style="3"/>
    <col min="1868" max="1874" width="9.140625" style="3" customWidth="1"/>
    <col min="1875" max="2048" width="9.140625" style="3"/>
    <col min="2049" max="2049" width="4" style="3" customWidth="1"/>
    <col min="2050" max="2050" width="5.140625" style="3" customWidth="1"/>
    <col min="2051" max="2051" width="29.140625" style="3" customWidth="1"/>
    <col min="2052" max="2052" width="9.85546875" style="3" customWidth="1"/>
    <col min="2053" max="2053" width="10.5703125" style="3" customWidth="1"/>
    <col min="2054" max="2057" width="9.140625" style="3" customWidth="1"/>
    <col min="2058" max="2063" width="9.85546875" style="3" customWidth="1"/>
    <col min="2064" max="2064" width="10.85546875" style="3" bestFit="1" customWidth="1"/>
    <col min="2065" max="2076" width="0" style="3" hidden="1" customWidth="1"/>
    <col min="2077" max="2077" width="10.42578125" style="3" bestFit="1" customWidth="1"/>
    <col min="2078" max="2089" width="0" style="3" hidden="1" customWidth="1"/>
    <col min="2090" max="2090" width="10.42578125" style="3" bestFit="1" customWidth="1"/>
    <col min="2091" max="2091" width="9.140625" style="3"/>
    <col min="2092" max="2092" width="27.28515625" style="3" customWidth="1"/>
    <col min="2093" max="2093" width="9.140625" style="3"/>
    <col min="2094" max="2094" width="9.28515625" style="3" customWidth="1"/>
    <col min="2095" max="2095" width="11.85546875" style="3" customWidth="1"/>
    <col min="2096" max="2096" width="11.28515625" style="3" customWidth="1"/>
    <col min="2097" max="2097" width="9.140625" style="3"/>
    <col min="2098" max="2098" width="9.7109375" style="3" customWidth="1"/>
    <col min="2099" max="2099" width="9.140625" style="3"/>
    <col min="2100" max="2100" width="12.28515625" style="3" customWidth="1"/>
    <col min="2101" max="2107" width="9.140625" style="3"/>
    <col min="2108" max="2108" width="0" style="3" hidden="1" customWidth="1"/>
    <col min="2109" max="2123" width="9.140625" style="3"/>
    <col min="2124" max="2130" width="9.140625" style="3" customWidth="1"/>
    <col min="2131" max="2304" width="9.140625" style="3"/>
    <col min="2305" max="2305" width="4" style="3" customWidth="1"/>
    <col min="2306" max="2306" width="5.140625" style="3" customWidth="1"/>
    <col min="2307" max="2307" width="29.140625" style="3" customWidth="1"/>
    <col min="2308" max="2308" width="9.85546875" style="3" customWidth="1"/>
    <col min="2309" max="2309" width="10.5703125" style="3" customWidth="1"/>
    <col min="2310" max="2313" width="9.140625" style="3" customWidth="1"/>
    <col min="2314" max="2319" width="9.85546875" style="3" customWidth="1"/>
    <col min="2320" max="2320" width="10.85546875" style="3" bestFit="1" customWidth="1"/>
    <col min="2321" max="2332" width="0" style="3" hidden="1" customWidth="1"/>
    <col min="2333" max="2333" width="10.42578125" style="3" bestFit="1" customWidth="1"/>
    <col min="2334" max="2345" width="0" style="3" hidden="1" customWidth="1"/>
    <col min="2346" max="2346" width="10.42578125" style="3" bestFit="1" customWidth="1"/>
    <col min="2347" max="2347" width="9.140625" style="3"/>
    <col min="2348" max="2348" width="27.28515625" style="3" customWidth="1"/>
    <col min="2349" max="2349" width="9.140625" style="3"/>
    <col min="2350" max="2350" width="9.28515625" style="3" customWidth="1"/>
    <col min="2351" max="2351" width="11.85546875" style="3" customWidth="1"/>
    <col min="2352" max="2352" width="11.28515625" style="3" customWidth="1"/>
    <col min="2353" max="2353" width="9.140625" style="3"/>
    <col min="2354" max="2354" width="9.7109375" style="3" customWidth="1"/>
    <col min="2355" max="2355" width="9.140625" style="3"/>
    <col min="2356" max="2356" width="12.28515625" style="3" customWidth="1"/>
    <col min="2357" max="2363" width="9.140625" style="3"/>
    <col min="2364" max="2364" width="0" style="3" hidden="1" customWidth="1"/>
    <col min="2365" max="2379" width="9.140625" style="3"/>
    <col min="2380" max="2386" width="9.140625" style="3" customWidth="1"/>
    <col min="2387" max="2560" width="9.140625" style="3"/>
    <col min="2561" max="2561" width="4" style="3" customWidth="1"/>
    <col min="2562" max="2562" width="5.140625" style="3" customWidth="1"/>
    <col min="2563" max="2563" width="29.140625" style="3" customWidth="1"/>
    <col min="2564" max="2564" width="9.85546875" style="3" customWidth="1"/>
    <col min="2565" max="2565" width="10.5703125" style="3" customWidth="1"/>
    <col min="2566" max="2569" width="9.140625" style="3" customWidth="1"/>
    <col min="2570" max="2575" width="9.85546875" style="3" customWidth="1"/>
    <col min="2576" max="2576" width="10.85546875" style="3" bestFit="1" customWidth="1"/>
    <col min="2577" max="2588" width="0" style="3" hidden="1" customWidth="1"/>
    <col min="2589" max="2589" width="10.42578125" style="3" bestFit="1" customWidth="1"/>
    <col min="2590" max="2601" width="0" style="3" hidden="1" customWidth="1"/>
    <col min="2602" max="2602" width="10.42578125" style="3" bestFit="1" customWidth="1"/>
    <col min="2603" max="2603" width="9.140625" style="3"/>
    <col min="2604" max="2604" width="27.28515625" style="3" customWidth="1"/>
    <col min="2605" max="2605" width="9.140625" style="3"/>
    <col min="2606" max="2606" width="9.28515625" style="3" customWidth="1"/>
    <col min="2607" max="2607" width="11.85546875" style="3" customWidth="1"/>
    <col min="2608" max="2608" width="11.28515625" style="3" customWidth="1"/>
    <col min="2609" max="2609" width="9.140625" style="3"/>
    <col min="2610" max="2610" width="9.7109375" style="3" customWidth="1"/>
    <col min="2611" max="2611" width="9.140625" style="3"/>
    <col min="2612" max="2612" width="12.28515625" style="3" customWidth="1"/>
    <col min="2613" max="2619" width="9.140625" style="3"/>
    <col min="2620" max="2620" width="0" style="3" hidden="1" customWidth="1"/>
    <col min="2621" max="2635" width="9.140625" style="3"/>
    <col min="2636" max="2642" width="9.140625" style="3" customWidth="1"/>
    <col min="2643" max="2816" width="9.140625" style="3"/>
    <col min="2817" max="2817" width="4" style="3" customWidth="1"/>
    <col min="2818" max="2818" width="5.140625" style="3" customWidth="1"/>
    <col min="2819" max="2819" width="29.140625" style="3" customWidth="1"/>
    <col min="2820" max="2820" width="9.85546875" style="3" customWidth="1"/>
    <col min="2821" max="2821" width="10.5703125" style="3" customWidth="1"/>
    <col min="2822" max="2825" width="9.140625" style="3" customWidth="1"/>
    <col min="2826" max="2831" width="9.85546875" style="3" customWidth="1"/>
    <col min="2832" max="2832" width="10.85546875" style="3" bestFit="1" customWidth="1"/>
    <col min="2833" max="2844" width="0" style="3" hidden="1" customWidth="1"/>
    <col min="2845" max="2845" width="10.42578125" style="3" bestFit="1" customWidth="1"/>
    <col min="2846" max="2857" width="0" style="3" hidden="1" customWidth="1"/>
    <col min="2858" max="2858" width="10.42578125" style="3" bestFit="1" customWidth="1"/>
    <col min="2859" max="2859" width="9.140625" style="3"/>
    <col min="2860" max="2860" width="27.28515625" style="3" customWidth="1"/>
    <col min="2861" max="2861" width="9.140625" style="3"/>
    <col min="2862" max="2862" width="9.28515625" style="3" customWidth="1"/>
    <col min="2863" max="2863" width="11.85546875" style="3" customWidth="1"/>
    <col min="2864" max="2864" width="11.28515625" style="3" customWidth="1"/>
    <col min="2865" max="2865" width="9.140625" style="3"/>
    <col min="2866" max="2866" width="9.7109375" style="3" customWidth="1"/>
    <col min="2867" max="2867" width="9.140625" style="3"/>
    <col min="2868" max="2868" width="12.28515625" style="3" customWidth="1"/>
    <col min="2869" max="2875" width="9.140625" style="3"/>
    <col min="2876" max="2876" width="0" style="3" hidden="1" customWidth="1"/>
    <col min="2877" max="2891" width="9.140625" style="3"/>
    <col min="2892" max="2898" width="9.140625" style="3" customWidth="1"/>
    <col min="2899" max="3072" width="9.140625" style="3"/>
    <col min="3073" max="3073" width="4" style="3" customWidth="1"/>
    <col min="3074" max="3074" width="5.140625" style="3" customWidth="1"/>
    <col min="3075" max="3075" width="29.140625" style="3" customWidth="1"/>
    <col min="3076" max="3076" width="9.85546875" style="3" customWidth="1"/>
    <col min="3077" max="3077" width="10.5703125" style="3" customWidth="1"/>
    <col min="3078" max="3081" width="9.140625" style="3" customWidth="1"/>
    <col min="3082" max="3087" width="9.85546875" style="3" customWidth="1"/>
    <col min="3088" max="3088" width="10.85546875" style="3" bestFit="1" customWidth="1"/>
    <col min="3089" max="3100" width="0" style="3" hidden="1" customWidth="1"/>
    <col min="3101" max="3101" width="10.42578125" style="3" bestFit="1" customWidth="1"/>
    <col min="3102" max="3113" width="0" style="3" hidden="1" customWidth="1"/>
    <col min="3114" max="3114" width="10.42578125" style="3" bestFit="1" customWidth="1"/>
    <col min="3115" max="3115" width="9.140625" style="3"/>
    <col min="3116" max="3116" width="27.28515625" style="3" customWidth="1"/>
    <col min="3117" max="3117" width="9.140625" style="3"/>
    <col min="3118" max="3118" width="9.28515625" style="3" customWidth="1"/>
    <col min="3119" max="3119" width="11.85546875" style="3" customWidth="1"/>
    <col min="3120" max="3120" width="11.28515625" style="3" customWidth="1"/>
    <col min="3121" max="3121" width="9.140625" style="3"/>
    <col min="3122" max="3122" width="9.7109375" style="3" customWidth="1"/>
    <col min="3123" max="3123" width="9.140625" style="3"/>
    <col min="3124" max="3124" width="12.28515625" style="3" customWidth="1"/>
    <col min="3125" max="3131" width="9.140625" style="3"/>
    <col min="3132" max="3132" width="0" style="3" hidden="1" customWidth="1"/>
    <col min="3133" max="3147" width="9.140625" style="3"/>
    <col min="3148" max="3154" width="9.140625" style="3" customWidth="1"/>
    <col min="3155" max="3328" width="9.140625" style="3"/>
    <col min="3329" max="3329" width="4" style="3" customWidth="1"/>
    <col min="3330" max="3330" width="5.140625" style="3" customWidth="1"/>
    <col min="3331" max="3331" width="29.140625" style="3" customWidth="1"/>
    <col min="3332" max="3332" width="9.85546875" style="3" customWidth="1"/>
    <col min="3333" max="3333" width="10.5703125" style="3" customWidth="1"/>
    <col min="3334" max="3337" width="9.140625" style="3" customWidth="1"/>
    <col min="3338" max="3343" width="9.85546875" style="3" customWidth="1"/>
    <col min="3344" max="3344" width="10.85546875" style="3" bestFit="1" customWidth="1"/>
    <col min="3345" max="3356" width="0" style="3" hidden="1" customWidth="1"/>
    <col min="3357" max="3357" width="10.42578125" style="3" bestFit="1" customWidth="1"/>
    <col min="3358" max="3369" width="0" style="3" hidden="1" customWidth="1"/>
    <col min="3370" max="3370" width="10.42578125" style="3" bestFit="1" customWidth="1"/>
    <col min="3371" max="3371" width="9.140625" style="3"/>
    <col min="3372" max="3372" width="27.28515625" style="3" customWidth="1"/>
    <col min="3373" max="3373" width="9.140625" style="3"/>
    <col min="3374" max="3374" width="9.28515625" style="3" customWidth="1"/>
    <col min="3375" max="3375" width="11.85546875" style="3" customWidth="1"/>
    <col min="3376" max="3376" width="11.28515625" style="3" customWidth="1"/>
    <col min="3377" max="3377" width="9.140625" style="3"/>
    <col min="3378" max="3378" width="9.7109375" style="3" customWidth="1"/>
    <col min="3379" max="3379" width="9.140625" style="3"/>
    <col min="3380" max="3380" width="12.28515625" style="3" customWidth="1"/>
    <col min="3381" max="3387" width="9.140625" style="3"/>
    <col min="3388" max="3388" width="0" style="3" hidden="1" customWidth="1"/>
    <col min="3389" max="3403" width="9.140625" style="3"/>
    <col min="3404" max="3410" width="9.140625" style="3" customWidth="1"/>
    <col min="3411" max="3584" width="9.140625" style="3"/>
    <col min="3585" max="3585" width="4" style="3" customWidth="1"/>
    <col min="3586" max="3586" width="5.140625" style="3" customWidth="1"/>
    <col min="3587" max="3587" width="29.140625" style="3" customWidth="1"/>
    <col min="3588" max="3588" width="9.85546875" style="3" customWidth="1"/>
    <col min="3589" max="3589" width="10.5703125" style="3" customWidth="1"/>
    <col min="3590" max="3593" width="9.140625" style="3" customWidth="1"/>
    <col min="3594" max="3599" width="9.85546875" style="3" customWidth="1"/>
    <col min="3600" max="3600" width="10.85546875" style="3" bestFit="1" customWidth="1"/>
    <col min="3601" max="3612" width="0" style="3" hidden="1" customWidth="1"/>
    <col min="3613" max="3613" width="10.42578125" style="3" bestFit="1" customWidth="1"/>
    <col min="3614" max="3625" width="0" style="3" hidden="1" customWidth="1"/>
    <col min="3626" max="3626" width="10.42578125" style="3" bestFit="1" customWidth="1"/>
    <col min="3627" max="3627" width="9.140625" style="3"/>
    <col min="3628" max="3628" width="27.28515625" style="3" customWidth="1"/>
    <col min="3629" max="3629" width="9.140625" style="3"/>
    <col min="3630" max="3630" width="9.28515625" style="3" customWidth="1"/>
    <col min="3631" max="3631" width="11.85546875" style="3" customWidth="1"/>
    <col min="3632" max="3632" width="11.28515625" style="3" customWidth="1"/>
    <col min="3633" max="3633" width="9.140625" style="3"/>
    <col min="3634" max="3634" width="9.7109375" style="3" customWidth="1"/>
    <col min="3635" max="3635" width="9.140625" style="3"/>
    <col min="3636" max="3636" width="12.28515625" style="3" customWidth="1"/>
    <col min="3637" max="3643" width="9.140625" style="3"/>
    <col min="3644" max="3644" width="0" style="3" hidden="1" customWidth="1"/>
    <col min="3645" max="3659" width="9.140625" style="3"/>
    <col min="3660" max="3666" width="9.140625" style="3" customWidth="1"/>
    <col min="3667" max="3840" width="9.140625" style="3"/>
    <col min="3841" max="3841" width="4" style="3" customWidth="1"/>
    <col min="3842" max="3842" width="5.140625" style="3" customWidth="1"/>
    <col min="3843" max="3843" width="29.140625" style="3" customWidth="1"/>
    <col min="3844" max="3844" width="9.85546875" style="3" customWidth="1"/>
    <col min="3845" max="3845" width="10.5703125" style="3" customWidth="1"/>
    <col min="3846" max="3849" width="9.140625" style="3" customWidth="1"/>
    <col min="3850" max="3855" width="9.85546875" style="3" customWidth="1"/>
    <col min="3856" max="3856" width="10.85546875" style="3" bestFit="1" customWidth="1"/>
    <col min="3857" max="3868" width="0" style="3" hidden="1" customWidth="1"/>
    <col min="3869" max="3869" width="10.42578125" style="3" bestFit="1" customWidth="1"/>
    <col min="3870" max="3881" width="0" style="3" hidden="1" customWidth="1"/>
    <col min="3882" max="3882" width="10.42578125" style="3" bestFit="1" customWidth="1"/>
    <col min="3883" max="3883" width="9.140625" style="3"/>
    <col min="3884" max="3884" width="27.28515625" style="3" customWidth="1"/>
    <col min="3885" max="3885" width="9.140625" style="3"/>
    <col min="3886" max="3886" width="9.28515625" style="3" customWidth="1"/>
    <col min="3887" max="3887" width="11.85546875" style="3" customWidth="1"/>
    <col min="3888" max="3888" width="11.28515625" style="3" customWidth="1"/>
    <col min="3889" max="3889" width="9.140625" style="3"/>
    <col min="3890" max="3890" width="9.7109375" style="3" customWidth="1"/>
    <col min="3891" max="3891" width="9.140625" style="3"/>
    <col min="3892" max="3892" width="12.28515625" style="3" customWidth="1"/>
    <col min="3893" max="3899" width="9.140625" style="3"/>
    <col min="3900" max="3900" width="0" style="3" hidden="1" customWidth="1"/>
    <col min="3901" max="3915" width="9.140625" style="3"/>
    <col min="3916" max="3922" width="9.140625" style="3" customWidth="1"/>
    <col min="3923" max="4096" width="9.140625" style="3"/>
    <col min="4097" max="4097" width="4" style="3" customWidth="1"/>
    <col min="4098" max="4098" width="5.140625" style="3" customWidth="1"/>
    <col min="4099" max="4099" width="29.140625" style="3" customWidth="1"/>
    <col min="4100" max="4100" width="9.85546875" style="3" customWidth="1"/>
    <col min="4101" max="4101" width="10.5703125" style="3" customWidth="1"/>
    <col min="4102" max="4105" width="9.140625" style="3" customWidth="1"/>
    <col min="4106" max="4111" width="9.85546875" style="3" customWidth="1"/>
    <col min="4112" max="4112" width="10.85546875" style="3" bestFit="1" customWidth="1"/>
    <col min="4113" max="4124" width="0" style="3" hidden="1" customWidth="1"/>
    <col min="4125" max="4125" width="10.42578125" style="3" bestFit="1" customWidth="1"/>
    <col min="4126" max="4137" width="0" style="3" hidden="1" customWidth="1"/>
    <col min="4138" max="4138" width="10.42578125" style="3" bestFit="1" customWidth="1"/>
    <col min="4139" max="4139" width="9.140625" style="3"/>
    <col min="4140" max="4140" width="27.28515625" style="3" customWidth="1"/>
    <col min="4141" max="4141" width="9.140625" style="3"/>
    <col min="4142" max="4142" width="9.28515625" style="3" customWidth="1"/>
    <col min="4143" max="4143" width="11.85546875" style="3" customWidth="1"/>
    <col min="4144" max="4144" width="11.28515625" style="3" customWidth="1"/>
    <col min="4145" max="4145" width="9.140625" style="3"/>
    <col min="4146" max="4146" width="9.7109375" style="3" customWidth="1"/>
    <col min="4147" max="4147" width="9.140625" style="3"/>
    <col min="4148" max="4148" width="12.28515625" style="3" customWidth="1"/>
    <col min="4149" max="4155" width="9.140625" style="3"/>
    <col min="4156" max="4156" width="0" style="3" hidden="1" customWidth="1"/>
    <col min="4157" max="4171" width="9.140625" style="3"/>
    <col min="4172" max="4178" width="9.140625" style="3" customWidth="1"/>
    <col min="4179" max="4352" width="9.140625" style="3"/>
    <col min="4353" max="4353" width="4" style="3" customWidth="1"/>
    <col min="4354" max="4354" width="5.140625" style="3" customWidth="1"/>
    <col min="4355" max="4355" width="29.140625" style="3" customWidth="1"/>
    <col min="4356" max="4356" width="9.85546875" style="3" customWidth="1"/>
    <col min="4357" max="4357" width="10.5703125" style="3" customWidth="1"/>
    <col min="4358" max="4361" width="9.140625" style="3" customWidth="1"/>
    <col min="4362" max="4367" width="9.85546875" style="3" customWidth="1"/>
    <col min="4368" max="4368" width="10.85546875" style="3" bestFit="1" customWidth="1"/>
    <col min="4369" max="4380" width="0" style="3" hidden="1" customWidth="1"/>
    <col min="4381" max="4381" width="10.42578125" style="3" bestFit="1" customWidth="1"/>
    <col min="4382" max="4393" width="0" style="3" hidden="1" customWidth="1"/>
    <col min="4394" max="4394" width="10.42578125" style="3" bestFit="1" customWidth="1"/>
    <col min="4395" max="4395" width="9.140625" style="3"/>
    <col min="4396" max="4396" width="27.28515625" style="3" customWidth="1"/>
    <col min="4397" max="4397" width="9.140625" style="3"/>
    <col min="4398" max="4398" width="9.28515625" style="3" customWidth="1"/>
    <col min="4399" max="4399" width="11.85546875" style="3" customWidth="1"/>
    <col min="4400" max="4400" width="11.28515625" style="3" customWidth="1"/>
    <col min="4401" max="4401" width="9.140625" style="3"/>
    <col min="4402" max="4402" width="9.7109375" style="3" customWidth="1"/>
    <col min="4403" max="4403" width="9.140625" style="3"/>
    <col min="4404" max="4404" width="12.28515625" style="3" customWidth="1"/>
    <col min="4405" max="4411" width="9.140625" style="3"/>
    <col min="4412" max="4412" width="0" style="3" hidden="1" customWidth="1"/>
    <col min="4413" max="4427" width="9.140625" style="3"/>
    <col min="4428" max="4434" width="9.140625" style="3" customWidth="1"/>
    <col min="4435" max="4608" width="9.140625" style="3"/>
    <col min="4609" max="4609" width="4" style="3" customWidth="1"/>
    <col min="4610" max="4610" width="5.140625" style="3" customWidth="1"/>
    <col min="4611" max="4611" width="29.140625" style="3" customWidth="1"/>
    <col min="4612" max="4612" width="9.85546875" style="3" customWidth="1"/>
    <col min="4613" max="4613" width="10.5703125" style="3" customWidth="1"/>
    <col min="4614" max="4617" width="9.140625" style="3" customWidth="1"/>
    <col min="4618" max="4623" width="9.85546875" style="3" customWidth="1"/>
    <col min="4624" max="4624" width="10.85546875" style="3" bestFit="1" customWidth="1"/>
    <col min="4625" max="4636" width="0" style="3" hidden="1" customWidth="1"/>
    <col min="4637" max="4637" width="10.42578125" style="3" bestFit="1" customWidth="1"/>
    <col min="4638" max="4649" width="0" style="3" hidden="1" customWidth="1"/>
    <col min="4650" max="4650" width="10.42578125" style="3" bestFit="1" customWidth="1"/>
    <col min="4651" max="4651" width="9.140625" style="3"/>
    <col min="4652" max="4652" width="27.28515625" style="3" customWidth="1"/>
    <col min="4653" max="4653" width="9.140625" style="3"/>
    <col min="4654" max="4654" width="9.28515625" style="3" customWidth="1"/>
    <col min="4655" max="4655" width="11.85546875" style="3" customWidth="1"/>
    <col min="4656" max="4656" width="11.28515625" style="3" customWidth="1"/>
    <col min="4657" max="4657" width="9.140625" style="3"/>
    <col min="4658" max="4658" width="9.7109375" style="3" customWidth="1"/>
    <col min="4659" max="4659" width="9.140625" style="3"/>
    <col min="4660" max="4660" width="12.28515625" style="3" customWidth="1"/>
    <col min="4661" max="4667" width="9.140625" style="3"/>
    <col min="4668" max="4668" width="0" style="3" hidden="1" customWidth="1"/>
    <col min="4669" max="4683" width="9.140625" style="3"/>
    <col min="4684" max="4690" width="9.140625" style="3" customWidth="1"/>
    <col min="4691" max="4864" width="9.140625" style="3"/>
    <col min="4865" max="4865" width="4" style="3" customWidth="1"/>
    <col min="4866" max="4866" width="5.140625" style="3" customWidth="1"/>
    <col min="4867" max="4867" width="29.140625" style="3" customWidth="1"/>
    <col min="4868" max="4868" width="9.85546875" style="3" customWidth="1"/>
    <col min="4869" max="4869" width="10.5703125" style="3" customWidth="1"/>
    <col min="4870" max="4873" width="9.140625" style="3" customWidth="1"/>
    <col min="4874" max="4879" width="9.85546875" style="3" customWidth="1"/>
    <col min="4880" max="4880" width="10.85546875" style="3" bestFit="1" customWidth="1"/>
    <col min="4881" max="4892" width="0" style="3" hidden="1" customWidth="1"/>
    <col min="4893" max="4893" width="10.42578125" style="3" bestFit="1" customWidth="1"/>
    <col min="4894" max="4905" width="0" style="3" hidden="1" customWidth="1"/>
    <col min="4906" max="4906" width="10.42578125" style="3" bestFit="1" customWidth="1"/>
    <col min="4907" max="4907" width="9.140625" style="3"/>
    <col min="4908" max="4908" width="27.28515625" style="3" customWidth="1"/>
    <col min="4909" max="4909" width="9.140625" style="3"/>
    <col min="4910" max="4910" width="9.28515625" style="3" customWidth="1"/>
    <col min="4911" max="4911" width="11.85546875" style="3" customWidth="1"/>
    <col min="4912" max="4912" width="11.28515625" style="3" customWidth="1"/>
    <col min="4913" max="4913" width="9.140625" style="3"/>
    <col min="4914" max="4914" width="9.7109375" style="3" customWidth="1"/>
    <col min="4915" max="4915" width="9.140625" style="3"/>
    <col min="4916" max="4916" width="12.28515625" style="3" customWidth="1"/>
    <col min="4917" max="4923" width="9.140625" style="3"/>
    <col min="4924" max="4924" width="0" style="3" hidden="1" customWidth="1"/>
    <col min="4925" max="4939" width="9.140625" style="3"/>
    <col min="4940" max="4946" width="9.140625" style="3" customWidth="1"/>
    <col min="4947" max="5120" width="9.140625" style="3"/>
    <col min="5121" max="5121" width="4" style="3" customWidth="1"/>
    <col min="5122" max="5122" width="5.140625" style="3" customWidth="1"/>
    <col min="5123" max="5123" width="29.140625" style="3" customWidth="1"/>
    <col min="5124" max="5124" width="9.85546875" style="3" customWidth="1"/>
    <col min="5125" max="5125" width="10.5703125" style="3" customWidth="1"/>
    <col min="5126" max="5129" width="9.140625" style="3" customWidth="1"/>
    <col min="5130" max="5135" width="9.85546875" style="3" customWidth="1"/>
    <col min="5136" max="5136" width="10.85546875" style="3" bestFit="1" customWidth="1"/>
    <col min="5137" max="5148" width="0" style="3" hidden="1" customWidth="1"/>
    <col min="5149" max="5149" width="10.42578125" style="3" bestFit="1" customWidth="1"/>
    <col min="5150" max="5161" width="0" style="3" hidden="1" customWidth="1"/>
    <col min="5162" max="5162" width="10.42578125" style="3" bestFit="1" customWidth="1"/>
    <col min="5163" max="5163" width="9.140625" style="3"/>
    <col min="5164" max="5164" width="27.28515625" style="3" customWidth="1"/>
    <col min="5165" max="5165" width="9.140625" style="3"/>
    <col min="5166" max="5166" width="9.28515625" style="3" customWidth="1"/>
    <col min="5167" max="5167" width="11.85546875" style="3" customWidth="1"/>
    <col min="5168" max="5168" width="11.28515625" style="3" customWidth="1"/>
    <col min="5169" max="5169" width="9.140625" style="3"/>
    <col min="5170" max="5170" width="9.7109375" style="3" customWidth="1"/>
    <col min="5171" max="5171" width="9.140625" style="3"/>
    <col min="5172" max="5172" width="12.28515625" style="3" customWidth="1"/>
    <col min="5173" max="5179" width="9.140625" style="3"/>
    <col min="5180" max="5180" width="0" style="3" hidden="1" customWidth="1"/>
    <col min="5181" max="5195" width="9.140625" style="3"/>
    <col min="5196" max="5202" width="9.140625" style="3" customWidth="1"/>
    <col min="5203" max="5376" width="9.140625" style="3"/>
    <col min="5377" max="5377" width="4" style="3" customWidth="1"/>
    <col min="5378" max="5378" width="5.140625" style="3" customWidth="1"/>
    <col min="5379" max="5379" width="29.140625" style="3" customWidth="1"/>
    <col min="5380" max="5380" width="9.85546875" style="3" customWidth="1"/>
    <col min="5381" max="5381" width="10.5703125" style="3" customWidth="1"/>
    <col min="5382" max="5385" width="9.140625" style="3" customWidth="1"/>
    <col min="5386" max="5391" width="9.85546875" style="3" customWidth="1"/>
    <col min="5392" max="5392" width="10.85546875" style="3" bestFit="1" customWidth="1"/>
    <col min="5393" max="5404" width="0" style="3" hidden="1" customWidth="1"/>
    <col min="5405" max="5405" width="10.42578125" style="3" bestFit="1" customWidth="1"/>
    <col min="5406" max="5417" width="0" style="3" hidden="1" customWidth="1"/>
    <col min="5418" max="5418" width="10.42578125" style="3" bestFit="1" customWidth="1"/>
    <col min="5419" max="5419" width="9.140625" style="3"/>
    <col min="5420" max="5420" width="27.28515625" style="3" customWidth="1"/>
    <col min="5421" max="5421" width="9.140625" style="3"/>
    <col min="5422" max="5422" width="9.28515625" style="3" customWidth="1"/>
    <col min="5423" max="5423" width="11.85546875" style="3" customWidth="1"/>
    <col min="5424" max="5424" width="11.28515625" style="3" customWidth="1"/>
    <col min="5425" max="5425" width="9.140625" style="3"/>
    <col min="5426" max="5426" width="9.7109375" style="3" customWidth="1"/>
    <col min="5427" max="5427" width="9.140625" style="3"/>
    <col min="5428" max="5428" width="12.28515625" style="3" customWidth="1"/>
    <col min="5429" max="5435" width="9.140625" style="3"/>
    <col min="5436" max="5436" width="0" style="3" hidden="1" customWidth="1"/>
    <col min="5437" max="5451" width="9.140625" style="3"/>
    <col min="5452" max="5458" width="9.140625" style="3" customWidth="1"/>
    <col min="5459" max="5632" width="9.140625" style="3"/>
    <col min="5633" max="5633" width="4" style="3" customWidth="1"/>
    <col min="5634" max="5634" width="5.140625" style="3" customWidth="1"/>
    <col min="5635" max="5635" width="29.140625" style="3" customWidth="1"/>
    <col min="5636" max="5636" width="9.85546875" style="3" customWidth="1"/>
    <col min="5637" max="5637" width="10.5703125" style="3" customWidth="1"/>
    <col min="5638" max="5641" width="9.140625" style="3" customWidth="1"/>
    <col min="5642" max="5647" width="9.85546875" style="3" customWidth="1"/>
    <col min="5648" max="5648" width="10.85546875" style="3" bestFit="1" customWidth="1"/>
    <col min="5649" max="5660" width="0" style="3" hidden="1" customWidth="1"/>
    <col min="5661" max="5661" width="10.42578125" style="3" bestFit="1" customWidth="1"/>
    <col min="5662" max="5673" width="0" style="3" hidden="1" customWidth="1"/>
    <col min="5674" max="5674" width="10.42578125" style="3" bestFit="1" customWidth="1"/>
    <col min="5675" max="5675" width="9.140625" style="3"/>
    <col min="5676" max="5676" width="27.28515625" style="3" customWidth="1"/>
    <col min="5677" max="5677" width="9.140625" style="3"/>
    <col min="5678" max="5678" width="9.28515625" style="3" customWidth="1"/>
    <col min="5679" max="5679" width="11.85546875" style="3" customWidth="1"/>
    <col min="5680" max="5680" width="11.28515625" style="3" customWidth="1"/>
    <col min="5681" max="5681" width="9.140625" style="3"/>
    <col min="5682" max="5682" width="9.7109375" style="3" customWidth="1"/>
    <col min="5683" max="5683" width="9.140625" style="3"/>
    <col min="5684" max="5684" width="12.28515625" style="3" customWidth="1"/>
    <col min="5685" max="5691" width="9.140625" style="3"/>
    <col min="5692" max="5692" width="0" style="3" hidden="1" customWidth="1"/>
    <col min="5693" max="5707" width="9.140625" style="3"/>
    <col min="5708" max="5714" width="9.140625" style="3" customWidth="1"/>
    <col min="5715" max="5888" width="9.140625" style="3"/>
    <col min="5889" max="5889" width="4" style="3" customWidth="1"/>
    <col min="5890" max="5890" width="5.140625" style="3" customWidth="1"/>
    <col min="5891" max="5891" width="29.140625" style="3" customWidth="1"/>
    <col min="5892" max="5892" width="9.85546875" style="3" customWidth="1"/>
    <col min="5893" max="5893" width="10.5703125" style="3" customWidth="1"/>
    <col min="5894" max="5897" width="9.140625" style="3" customWidth="1"/>
    <col min="5898" max="5903" width="9.85546875" style="3" customWidth="1"/>
    <col min="5904" max="5904" width="10.85546875" style="3" bestFit="1" customWidth="1"/>
    <col min="5905" max="5916" width="0" style="3" hidden="1" customWidth="1"/>
    <col min="5917" max="5917" width="10.42578125" style="3" bestFit="1" customWidth="1"/>
    <col min="5918" max="5929" width="0" style="3" hidden="1" customWidth="1"/>
    <col min="5930" max="5930" width="10.42578125" style="3" bestFit="1" customWidth="1"/>
    <col min="5931" max="5931" width="9.140625" style="3"/>
    <col min="5932" max="5932" width="27.28515625" style="3" customWidth="1"/>
    <col min="5933" max="5933" width="9.140625" style="3"/>
    <col min="5934" max="5934" width="9.28515625" style="3" customWidth="1"/>
    <col min="5935" max="5935" width="11.85546875" style="3" customWidth="1"/>
    <col min="5936" max="5936" width="11.28515625" style="3" customWidth="1"/>
    <col min="5937" max="5937" width="9.140625" style="3"/>
    <col min="5938" max="5938" width="9.7109375" style="3" customWidth="1"/>
    <col min="5939" max="5939" width="9.140625" style="3"/>
    <col min="5940" max="5940" width="12.28515625" style="3" customWidth="1"/>
    <col min="5941" max="5947" width="9.140625" style="3"/>
    <col min="5948" max="5948" width="0" style="3" hidden="1" customWidth="1"/>
    <col min="5949" max="5963" width="9.140625" style="3"/>
    <col min="5964" max="5970" width="9.140625" style="3" customWidth="1"/>
    <col min="5971" max="6144" width="9.140625" style="3"/>
    <col min="6145" max="6145" width="4" style="3" customWidth="1"/>
    <col min="6146" max="6146" width="5.140625" style="3" customWidth="1"/>
    <col min="6147" max="6147" width="29.140625" style="3" customWidth="1"/>
    <col min="6148" max="6148" width="9.85546875" style="3" customWidth="1"/>
    <col min="6149" max="6149" width="10.5703125" style="3" customWidth="1"/>
    <col min="6150" max="6153" width="9.140625" style="3" customWidth="1"/>
    <col min="6154" max="6159" width="9.85546875" style="3" customWidth="1"/>
    <col min="6160" max="6160" width="10.85546875" style="3" bestFit="1" customWidth="1"/>
    <col min="6161" max="6172" width="0" style="3" hidden="1" customWidth="1"/>
    <col min="6173" max="6173" width="10.42578125" style="3" bestFit="1" customWidth="1"/>
    <col min="6174" max="6185" width="0" style="3" hidden="1" customWidth="1"/>
    <col min="6186" max="6186" width="10.42578125" style="3" bestFit="1" customWidth="1"/>
    <col min="6187" max="6187" width="9.140625" style="3"/>
    <col min="6188" max="6188" width="27.28515625" style="3" customWidth="1"/>
    <col min="6189" max="6189" width="9.140625" style="3"/>
    <col min="6190" max="6190" width="9.28515625" style="3" customWidth="1"/>
    <col min="6191" max="6191" width="11.85546875" style="3" customWidth="1"/>
    <col min="6192" max="6192" width="11.28515625" style="3" customWidth="1"/>
    <col min="6193" max="6193" width="9.140625" style="3"/>
    <col min="6194" max="6194" width="9.7109375" style="3" customWidth="1"/>
    <col min="6195" max="6195" width="9.140625" style="3"/>
    <col min="6196" max="6196" width="12.28515625" style="3" customWidth="1"/>
    <col min="6197" max="6203" width="9.140625" style="3"/>
    <col min="6204" max="6204" width="0" style="3" hidden="1" customWidth="1"/>
    <col min="6205" max="6219" width="9.140625" style="3"/>
    <col min="6220" max="6226" width="9.140625" style="3" customWidth="1"/>
    <col min="6227" max="6400" width="9.140625" style="3"/>
    <col min="6401" max="6401" width="4" style="3" customWidth="1"/>
    <col min="6402" max="6402" width="5.140625" style="3" customWidth="1"/>
    <col min="6403" max="6403" width="29.140625" style="3" customWidth="1"/>
    <col min="6404" max="6404" width="9.85546875" style="3" customWidth="1"/>
    <col min="6405" max="6405" width="10.5703125" style="3" customWidth="1"/>
    <col min="6406" max="6409" width="9.140625" style="3" customWidth="1"/>
    <col min="6410" max="6415" width="9.85546875" style="3" customWidth="1"/>
    <col min="6416" max="6416" width="10.85546875" style="3" bestFit="1" customWidth="1"/>
    <col min="6417" max="6428" width="0" style="3" hidden="1" customWidth="1"/>
    <col min="6429" max="6429" width="10.42578125" style="3" bestFit="1" customWidth="1"/>
    <col min="6430" max="6441" width="0" style="3" hidden="1" customWidth="1"/>
    <col min="6442" max="6442" width="10.42578125" style="3" bestFit="1" customWidth="1"/>
    <col min="6443" max="6443" width="9.140625" style="3"/>
    <col min="6444" max="6444" width="27.28515625" style="3" customWidth="1"/>
    <col min="6445" max="6445" width="9.140625" style="3"/>
    <col min="6446" max="6446" width="9.28515625" style="3" customWidth="1"/>
    <col min="6447" max="6447" width="11.85546875" style="3" customWidth="1"/>
    <col min="6448" max="6448" width="11.28515625" style="3" customWidth="1"/>
    <col min="6449" max="6449" width="9.140625" style="3"/>
    <col min="6450" max="6450" width="9.7109375" style="3" customWidth="1"/>
    <col min="6451" max="6451" width="9.140625" style="3"/>
    <col min="6452" max="6452" width="12.28515625" style="3" customWidth="1"/>
    <col min="6453" max="6459" width="9.140625" style="3"/>
    <col min="6460" max="6460" width="0" style="3" hidden="1" customWidth="1"/>
    <col min="6461" max="6475" width="9.140625" style="3"/>
    <col min="6476" max="6482" width="9.140625" style="3" customWidth="1"/>
    <col min="6483" max="6656" width="9.140625" style="3"/>
    <col min="6657" max="6657" width="4" style="3" customWidth="1"/>
    <col min="6658" max="6658" width="5.140625" style="3" customWidth="1"/>
    <col min="6659" max="6659" width="29.140625" style="3" customWidth="1"/>
    <col min="6660" max="6660" width="9.85546875" style="3" customWidth="1"/>
    <col min="6661" max="6661" width="10.5703125" style="3" customWidth="1"/>
    <col min="6662" max="6665" width="9.140625" style="3" customWidth="1"/>
    <col min="6666" max="6671" width="9.85546875" style="3" customWidth="1"/>
    <col min="6672" max="6672" width="10.85546875" style="3" bestFit="1" customWidth="1"/>
    <col min="6673" max="6684" width="0" style="3" hidden="1" customWidth="1"/>
    <col min="6685" max="6685" width="10.42578125" style="3" bestFit="1" customWidth="1"/>
    <col min="6686" max="6697" width="0" style="3" hidden="1" customWidth="1"/>
    <col min="6698" max="6698" width="10.42578125" style="3" bestFit="1" customWidth="1"/>
    <col min="6699" max="6699" width="9.140625" style="3"/>
    <col min="6700" max="6700" width="27.28515625" style="3" customWidth="1"/>
    <col min="6701" max="6701" width="9.140625" style="3"/>
    <col min="6702" max="6702" width="9.28515625" style="3" customWidth="1"/>
    <col min="6703" max="6703" width="11.85546875" style="3" customWidth="1"/>
    <col min="6704" max="6704" width="11.28515625" style="3" customWidth="1"/>
    <col min="6705" max="6705" width="9.140625" style="3"/>
    <col min="6706" max="6706" width="9.7109375" style="3" customWidth="1"/>
    <col min="6707" max="6707" width="9.140625" style="3"/>
    <col min="6708" max="6708" width="12.28515625" style="3" customWidth="1"/>
    <col min="6709" max="6715" width="9.140625" style="3"/>
    <col min="6716" max="6716" width="0" style="3" hidden="1" customWidth="1"/>
    <col min="6717" max="6731" width="9.140625" style="3"/>
    <col min="6732" max="6738" width="9.140625" style="3" customWidth="1"/>
    <col min="6739" max="6912" width="9.140625" style="3"/>
    <col min="6913" max="6913" width="4" style="3" customWidth="1"/>
    <col min="6914" max="6914" width="5.140625" style="3" customWidth="1"/>
    <col min="6915" max="6915" width="29.140625" style="3" customWidth="1"/>
    <col min="6916" max="6916" width="9.85546875" style="3" customWidth="1"/>
    <col min="6917" max="6917" width="10.5703125" style="3" customWidth="1"/>
    <col min="6918" max="6921" width="9.140625" style="3" customWidth="1"/>
    <col min="6922" max="6927" width="9.85546875" style="3" customWidth="1"/>
    <col min="6928" max="6928" width="10.85546875" style="3" bestFit="1" customWidth="1"/>
    <col min="6929" max="6940" width="0" style="3" hidden="1" customWidth="1"/>
    <col min="6941" max="6941" width="10.42578125" style="3" bestFit="1" customWidth="1"/>
    <col min="6942" max="6953" width="0" style="3" hidden="1" customWidth="1"/>
    <col min="6954" max="6954" width="10.42578125" style="3" bestFit="1" customWidth="1"/>
    <col min="6955" max="6955" width="9.140625" style="3"/>
    <col min="6956" max="6956" width="27.28515625" style="3" customWidth="1"/>
    <col min="6957" max="6957" width="9.140625" style="3"/>
    <col min="6958" max="6958" width="9.28515625" style="3" customWidth="1"/>
    <col min="6959" max="6959" width="11.85546875" style="3" customWidth="1"/>
    <col min="6960" max="6960" width="11.28515625" style="3" customWidth="1"/>
    <col min="6961" max="6961" width="9.140625" style="3"/>
    <col min="6962" max="6962" width="9.7109375" style="3" customWidth="1"/>
    <col min="6963" max="6963" width="9.140625" style="3"/>
    <col min="6964" max="6964" width="12.28515625" style="3" customWidth="1"/>
    <col min="6965" max="6971" width="9.140625" style="3"/>
    <col min="6972" max="6972" width="0" style="3" hidden="1" customWidth="1"/>
    <col min="6973" max="6987" width="9.140625" style="3"/>
    <col min="6988" max="6994" width="9.140625" style="3" customWidth="1"/>
    <col min="6995" max="7168" width="9.140625" style="3"/>
    <col min="7169" max="7169" width="4" style="3" customWidth="1"/>
    <col min="7170" max="7170" width="5.140625" style="3" customWidth="1"/>
    <col min="7171" max="7171" width="29.140625" style="3" customWidth="1"/>
    <col min="7172" max="7172" width="9.85546875" style="3" customWidth="1"/>
    <col min="7173" max="7173" width="10.5703125" style="3" customWidth="1"/>
    <col min="7174" max="7177" width="9.140625" style="3" customWidth="1"/>
    <col min="7178" max="7183" width="9.85546875" style="3" customWidth="1"/>
    <col min="7184" max="7184" width="10.85546875" style="3" bestFit="1" customWidth="1"/>
    <col min="7185" max="7196" width="0" style="3" hidden="1" customWidth="1"/>
    <col min="7197" max="7197" width="10.42578125" style="3" bestFit="1" customWidth="1"/>
    <col min="7198" max="7209" width="0" style="3" hidden="1" customWidth="1"/>
    <col min="7210" max="7210" width="10.42578125" style="3" bestFit="1" customWidth="1"/>
    <col min="7211" max="7211" width="9.140625" style="3"/>
    <col min="7212" max="7212" width="27.28515625" style="3" customWidth="1"/>
    <col min="7213" max="7213" width="9.140625" style="3"/>
    <col min="7214" max="7214" width="9.28515625" style="3" customWidth="1"/>
    <col min="7215" max="7215" width="11.85546875" style="3" customWidth="1"/>
    <col min="7216" max="7216" width="11.28515625" style="3" customWidth="1"/>
    <col min="7217" max="7217" width="9.140625" style="3"/>
    <col min="7218" max="7218" width="9.7109375" style="3" customWidth="1"/>
    <col min="7219" max="7219" width="9.140625" style="3"/>
    <col min="7220" max="7220" width="12.28515625" style="3" customWidth="1"/>
    <col min="7221" max="7227" width="9.140625" style="3"/>
    <col min="7228" max="7228" width="0" style="3" hidden="1" customWidth="1"/>
    <col min="7229" max="7243" width="9.140625" style="3"/>
    <col min="7244" max="7250" width="9.140625" style="3" customWidth="1"/>
    <col min="7251" max="7424" width="9.140625" style="3"/>
    <col min="7425" max="7425" width="4" style="3" customWidth="1"/>
    <col min="7426" max="7426" width="5.140625" style="3" customWidth="1"/>
    <col min="7427" max="7427" width="29.140625" style="3" customWidth="1"/>
    <col min="7428" max="7428" width="9.85546875" style="3" customWidth="1"/>
    <col min="7429" max="7429" width="10.5703125" style="3" customWidth="1"/>
    <col min="7430" max="7433" width="9.140625" style="3" customWidth="1"/>
    <col min="7434" max="7439" width="9.85546875" style="3" customWidth="1"/>
    <col min="7440" max="7440" width="10.85546875" style="3" bestFit="1" customWidth="1"/>
    <col min="7441" max="7452" width="0" style="3" hidden="1" customWidth="1"/>
    <col min="7453" max="7453" width="10.42578125" style="3" bestFit="1" customWidth="1"/>
    <col min="7454" max="7465" width="0" style="3" hidden="1" customWidth="1"/>
    <col min="7466" max="7466" width="10.42578125" style="3" bestFit="1" customWidth="1"/>
    <col min="7467" max="7467" width="9.140625" style="3"/>
    <col min="7468" max="7468" width="27.28515625" style="3" customWidth="1"/>
    <col min="7469" max="7469" width="9.140625" style="3"/>
    <col min="7470" max="7470" width="9.28515625" style="3" customWidth="1"/>
    <col min="7471" max="7471" width="11.85546875" style="3" customWidth="1"/>
    <col min="7472" max="7472" width="11.28515625" style="3" customWidth="1"/>
    <col min="7473" max="7473" width="9.140625" style="3"/>
    <col min="7474" max="7474" width="9.7109375" style="3" customWidth="1"/>
    <col min="7475" max="7475" width="9.140625" style="3"/>
    <col min="7476" max="7476" width="12.28515625" style="3" customWidth="1"/>
    <col min="7477" max="7483" width="9.140625" style="3"/>
    <col min="7484" max="7484" width="0" style="3" hidden="1" customWidth="1"/>
    <col min="7485" max="7499" width="9.140625" style="3"/>
    <col min="7500" max="7506" width="9.140625" style="3" customWidth="1"/>
    <col min="7507" max="7680" width="9.140625" style="3"/>
    <col min="7681" max="7681" width="4" style="3" customWidth="1"/>
    <col min="7682" max="7682" width="5.140625" style="3" customWidth="1"/>
    <col min="7683" max="7683" width="29.140625" style="3" customWidth="1"/>
    <col min="7684" max="7684" width="9.85546875" style="3" customWidth="1"/>
    <col min="7685" max="7685" width="10.5703125" style="3" customWidth="1"/>
    <col min="7686" max="7689" width="9.140625" style="3" customWidth="1"/>
    <col min="7690" max="7695" width="9.85546875" style="3" customWidth="1"/>
    <col min="7696" max="7696" width="10.85546875" style="3" bestFit="1" customWidth="1"/>
    <col min="7697" max="7708" width="0" style="3" hidden="1" customWidth="1"/>
    <col min="7709" max="7709" width="10.42578125" style="3" bestFit="1" customWidth="1"/>
    <col min="7710" max="7721" width="0" style="3" hidden="1" customWidth="1"/>
    <col min="7722" max="7722" width="10.42578125" style="3" bestFit="1" customWidth="1"/>
    <col min="7723" max="7723" width="9.140625" style="3"/>
    <col min="7724" max="7724" width="27.28515625" style="3" customWidth="1"/>
    <col min="7725" max="7725" width="9.140625" style="3"/>
    <col min="7726" max="7726" width="9.28515625" style="3" customWidth="1"/>
    <col min="7727" max="7727" width="11.85546875" style="3" customWidth="1"/>
    <col min="7728" max="7728" width="11.28515625" style="3" customWidth="1"/>
    <col min="7729" max="7729" width="9.140625" style="3"/>
    <col min="7730" max="7730" width="9.7109375" style="3" customWidth="1"/>
    <col min="7731" max="7731" width="9.140625" style="3"/>
    <col min="7732" max="7732" width="12.28515625" style="3" customWidth="1"/>
    <col min="7733" max="7739" width="9.140625" style="3"/>
    <col min="7740" max="7740" width="0" style="3" hidden="1" customWidth="1"/>
    <col min="7741" max="7755" width="9.140625" style="3"/>
    <col min="7756" max="7762" width="9.140625" style="3" customWidth="1"/>
    <col min="7763" max="7936" width="9.140625" style="3"/>
    <col min="7937" max="7937" width="4" style="3" customWidth="1"/>
    <col min="7938" max="7938" width="5.140625" style="3" customWidth="1"/>
    <col min="7939" max="7939" width="29.140625" style="3" customWidth="1"/>
    <col min="7940" max="7940" width="9.85546875" style="3" customWidth="1"/>
    <col min="7941" max="7941" width="10.5703125" style="3" customWidth="1"/>
    <col min="7942" max="7945" width="9.140625" style="3" customWidth="1"/>
    <col min="7946" max="7951" width="9.85546875" style="3" customWidth="1"/>
    <col min="7952" max="7952" width="10.85546875" style="3" bestFit="1" customWidth="1"/>
    <col min="7953" max="7964" width="0" style="3" hidden="1" customWidth="1"/>
    <col min="7965" max="7965" width="10.42578125" style="3" bestFit="1" customWidth="1"/>
    <col min="7966" max="7977" width="0" style="3" hidden="1" customWidth="1"/>
    <col min="7978" max="7978" width="10.42578125" style="3" bestFit="1" customWidth="1"/>
    <col min="7979" max="7979" width="9.140625" style="3"/>
    <col min="7980" max="7980" width="27.28515625" style="3" customWidth="1"/>
    <col min="7981" max="7981" width="9.140625" style="3"/>
    <col min="7982" max="7982" width="9.28515625" style="3" customWidth="1"/>
    <col min="7983" max="7983" width="11.85546875" style="3" customWidth="1"/>
    <col min="7984" max="7984" width="11.28515625" style="3" customWidth="1"/>
    <col min="7985" max="7985" width="9.140625" style="3"/>
    <col min="7986" max="7986" width="9.7109375" style="3" customWidth="1"/>
    <col min="7987" max="7987" width="9.140625" style="3"/>
    <col min="7988" max="7988" width="12.28515625" style="3" customWidth="1"/>
    <col min="7989" max="7995" width="9.140625" style="3"/>
    <col min="7996" max="7996" width="0" style="3" hidden="1" customWidth="1"/>
    <col min="7997" max="8011" width="9.140625" style="3"/>
    <col min="8012" max="8018" width="9.140625" style="3" customWidth="1"/>
    <col min="8019" max="8192" width="9.140625" style="3"/>
    <col min="8193" max="8193" width="4" style="3" customWidth="1"/>
    <col min="8194" max="8194" width="5.140625" style="3" customWidth="1"/>
    <col min="8195" max="8195" width="29.140625" style="3" customWidth="1"/>
    <col min="8196" max="8196" width="9.85546875" style="3" customWidth="1"/>
    <col min="8197" max="8197" width="10.5703125" style="3" customWidth="1"/>
    <col min="8198" max="8201" width="9.140625" style="3" customWidth="1"/>
    <col min="8202" max="8207" width="9.85546875" style="3" customWidth="1"/>
    <col min="8208" max="8208" width="10.85546875" style="3" bestFit="1" customWidth="1"/>
    <col min="8209" max="8220" width="0" style="3" hidden="1" customWidth="1"/>
    <col min="8221" max="8221" width="10.42578125" style="3" bestFit="1" customWidth="1"/>
    <col min="8222" max="8233" width="0" style="3" hidden="1" customWidth="1"/>
    <col min="8234" max="8234" width="10.42578125" style="3" bestFit="1" customWidth="1"/>
    <col min="8235" max="8235" width="9.140625" style="3"/>
    <col min="8236" max="8236" width="27.28515625" style="3" customWidth="1"/>
    <col min="8237" max="8237" width="9.140625" style="3"/>
    <col min="8238" max="8238" width="9.28515625" style="3" customWidth="1"/>
    <col min="8239" max="8239" width="11.85546875" style="3" customWidth="1"/>
    <col min="8240" max="8240" width="11.28515625" style="3" customWidth="1"/>
    <col min="8241" max="8241" width="9.140625" style="3"/>
    <col min="8242" max="8242" width="9.7109375" style="3" customWidth="1"/>
    <col min="8243" max="8243" width="9.140625" style="3"/>
    <col min="8244" max="8244" width="12.28515625" style="3" customWidth="1"/>
    <col min="8245" max="8251" width="9.140625" style="3"/>
    <col min="8252" max="8252" width="0" style="3" hidden="1" customWidth="1"/>
    <col min="8253" max="8267" width="9.140625" style="3"/>
    <col min="8268" max="8274" width="9.140625" style="3" customWidth="1"/>
    <col min="8275" max="8448" width="9.140625" style="3"/>
    <col min="8449" max="8449" width="4" style="3" customWidth="1"/>
    <col min="8450" max="8450" width="5.140625" style="3" customWidth="1"/>
    <col min="8451" max="8451" width="29.140625" style="3" customWidth="1"/>
    <col min="8452" max="8452" width="9.85546875" style="3" customWidth="1"/>
    <col min="8453" max="8453" width="10.5703125" style="3" customWidth="1"/>
    <col min="8454" max="8457" width="9.140625" style="3" customWidth="1"/>
    <col min="8458" max="8463" width="9.85546875" style="3" customWidth="1"/>
    <col min="8464" max="8464" width="10.85546875" style="3" bestFit="1" customWidth="1"/>
    <col min="8465" max="8476" width="0" style="3" hidden="1" customWidth="1"/>
    <col min="8477" max="8477" width="10.42578125" style="3" bestFit="1" customWidth="1"/>
    <col min="8478" max="8489" width="0" style="3" hidden="1" customWidth="1"/>
    <col min="8490" max="8490" width="10.42578125" style="3" bestFit="1" customWidth="1"/>
    <col min="8491" max="8491" width="9.140625" style="3"/>
    <col min="8492" max="8492" width="27.28515625" style="3" customWidth="1"/>
    <col min="8493" max="8493" width="9.140625" style="3"/>
    <col min="8494" max="8494" width="9.28515625" style="3" customWidth="1"/>
    <col min="8495" max="8495" width="11.85546875" style="3" customWidth="1"/>
    <col min="8496" max="8496" width="11.28515625" style="3" customWidth="1"/>
    <col min="8497" max="8497" width="9.140625" style="3"/>
    <col min="8498" max="8498" width="9.7109375" style="3" customWidth="1"/>
    <col min="8499" max="8499" width="9.140625" style="3"/>
    <col min="8500" max="8500" width="12.28515625" style="3" customWidth="1"/>
    <col min="8501" max="8507" width="9.140625" style="3"/>
    <col min="8508" max="8508" width="0" style="3" hidden="1" customWidth="1"/>
    <col min="8509" max="8523" width="9.140625" style="3"/>
    <col min="8524" max="8530" width="9.140625" style="3" customWidth="1"/>
    <col min="8531" max="8704" width="9.140625" style="3"/>
    <col min="8705" max="8705" width="4" style="3" customWidth="1"/>
    <col min="8706" max="8706" width="5.140625" style="3" customWidth="1"/>
    <col min="8707" max="8707" width="29.140625" style="3" customWidth="1"/>
    <col min="8708" max="8708" width="9.85546875" style="3" customWidth="1"/>
    <col min="8709" max="8709" width="10.5703125" style="3" customWidth="1"/>
    <col min="8710" max="8713" width="9.140625" style="3" customWidth="1"/>
    <col min="8714" max="8719" width="9.85546875" style="3" customWidth="1"/>
    <col min="8720" max="8720" width="10.85546875" style="3" bestFit="1" customWidth="1"/>
    <col min="8721" max="8732" width="0" style="3" hidden="1" customWidth="1"/>
    <col min="8733" max="8733" width="10.42578125" style="3" bestFit="1" customWidth="1"/>
    <col min="8734" max="8745" width="0" style="3" hidden="1" customWidth="1"/>
    <col min="8746" max="8746" width="10.42578125" style="3" bestFit="1" customWidth="1"/>
    <col min="8747" max="8747" width="9.140625" style="3"/>
    <col min="8748" max="8748" width="27.28515625" style="3" customWidth="1"/>
    <col min="8749" max="8749" width="9.140625" style="3"/>
    <col min="8750" max="8750" width="9.28515625" style="3" customWidth="1"/>
    <col min="8751" max="8751" width="11.85546875" style="3" customWidth="1"/>
    <col min="8752" max="8752" width="11.28515625" style="3" customWidth="1"/>
    <col min="8753" max="8753" width="9.140625" style="3"/>
    <col min="8754" max="8754" width="9.7109375" style="3" customWidth="1"/>
    <col min="8755" max="8755" width="9.140625" style="3"/>
    <col min="8756" max="8756" width="12.28515625" style="3" customWidth="1"/>
    <col min="8757" max="8763" width="9.140625" style="3"/>
    <col min="8764" max="8764" width="0" style="3" hidden="1" customWidth="1"/>
    <col min="8765" max="8779" width="9.140625" style="3"/>
    <col min="8780" max="8786" width="9.140625" style="3" customWidth="1"/>
    <col min="8787" max="8960" width="9.140625" style="3"/>
    <col min="8961" max="8961" width="4" style="3" customWidth="1"/>
    <col min="8962" max="8962" width="5.140625" style="3" customWidth="1"/>
    <col min="8963" max="8963" width="29.140625" style="3" customWidth="1"/>
    <col min="8964" max="8964" width="9.85546875" style="3" customWidth="1"/>
    <col min="8965" max="8965" width="10.5703125" style="3" customWidth="1"/>
    <col min="8966" max="8969" width="9.140625" style="3" customWidth="1"/>
    <col min="8970" max="8975" width="9.85546875" style="3" customWidth="1"/>
    <col min="8976" max="8976" width="10.85546875" style="3" bestFit="1" customWidth="1"/>
    <col min="8977" max="8988" width="0" style="3" hidden="1" customWidth="1"/>
    <col min="8989" max="8989" width="10.42578125" style="3" bestFit="1" customWidth="1"/>
    <col min="8990" max="9001" width="0" style="3" hidden="1" customWidth="1"/>
    <col min="9002" max="9002" width="10.42578125" style="3" bestFit="1" customWidth="1"/>
    <col min="9003" max="9003" width="9.140625" style="3"/>
    <col min="9004" max="9004" width="27.28515625" style="3" customWidth="1"/>
    <col min="9005" max="9005" width="9.140625" style="3"/>
    <col min="9006" max="9006" width="9.28515625" style="3" customWidth="1"/>
    <col min="9007" max="9007" width="11.85546875" style="3" customWidth="1"/>
    <col min="9008" max="9008" width="11.28515625" style="3" customWidth="1"/>
    <col min="9009" max="9009" width="9.140625" style="3"/>
    <col min="9010" max="9010" width="9.7109375" style="3" customWidth="1"/>
    <col min="9011" max="9011" width="9.140625" style="3"/>
    <col min="9012" max="9012" width="12.28515625" style="3" customWidth="1"/>
    <col min="9013" max="9019" width="9.140625" style="3"/>
    <col min="9020" max="9020" width="0" style="3" hidden="1" customWidth="1"/>
    <col min="9021" max="9035" width="9.140625" style="3"/>
    <col min="9036" max="9042" width="9.140625" style="3" customWidth="1"/>
    <col min="9043" max="9216" width="9.140625" style="3"/>
    <col min="9217" max="9217" width="4" style="3" customWidth="1"/>
    <col min="9218" max="9218" width="5.140625" style="3" customWidth="1"/>
    <col min="9219" max="9219" width="29.140625" style="3" customWidth="1"/>
    <col min="9220" max="9220" width="9.85546875" style="3" customWidth="1"/>
    <col min="9221" max="9221" width="10.5703125" style="3" customWidth="1"/>
    <col min="9222" max="9225" width="9.140625" style="3" customWidth="1"/>
    <col min="9226" max="9231" width="9.85546875" style="3" customWidth="1"/>
    <col min="9232" max="9232" width="10.85546875" style="3" bestFit="1" customWidth="1"/>
    <col min="9233" max="9244" width="0" style="3" hidden="1" customWidth="1"/>
    <col min="9245" max="9245" width="10.42578125" style="3" bestFit="1" customWidth="1"/>
    <col min="9246" max="9257" width="0" style="3" hidden="1" customWidth="1"/>
    <col min="9258" max="9258" width="10.42578125" style="3" bestFit="1" customWidth="1"/>
    <col min="9259" max="9259" width="9.140625" style="3"/>
    <col min="9260" max="9260" width="27.28515625" style="3" customWidth="1"/>
    <col min="9261" max="9261" width="9.140625" style="3"/>
    <col min="9262" max="9262" width="9.28515625" style="3" customWidth="1"/>
    <col min="9263" max="9263" width="11.85546875" style="3" customWidth="1"/>
    <col min="9264" max="9264" width="11.28515625" style="3" customWidth="1"/>
    <col min="9265" max="9265" width="9.140625" style="3"/>
    <col min="9266" max="9266" width="9.7109375" style="3" customWidth="1"/>
    <col min="9267" max="9267" width="9.140625" style="3"/>
    <col min="9268" max="9268" width="12.28515625" style="3" customWidth="1"/>
    <col min="9269" max="9275" width="9.140625" style="3"/>
    <col min="9276" max="9276" width="0" style="3" hidden="1" customWidth="1"/>
    <col min="9277" max="9291" width="9.140625" style="3"/>
    <col min="9292" max="9298" width="9.140625" style="3" customWidth="1"/>
    <col min="9299" max="9472" width="9.140625" style="3"/>
    <col min="9473" max="9473" width="4" style="3" customWidth="1"/>
    <col min="9474" max="9474" width="5.140625" style="3" customWidth="1"/>
    <col min="9475" max="9475" width="29.140625" style="3" customWidth="1"/>
    <col min="9476" max="9476" width="9.85546875" style="3" customWidth="1"/>
    <col min="9477" max="9477" width="10.5703125" style="3" customWidth="1"/>
    <col min="9478" max="9481" width="9.140625" style="3" customWidth="1"/>
    <col min="9482" max="9487" width="9.85546875" style="3" customWidth="1"/>
    <col min="9488" max="9488" width="10.85546875" style="3" bestFit="1" customWidth="1"/>
    <col min="9489" max="9500" width="0" style="3" hidden="1" customWidth="1"/>
    <col min="9501" max="9501" width="10.42578125" style="3" bestFit="1" customWidth="1"/>
    <col min="9502" max="9513" width="0" style="3" hidden="1" customWidth="1"/>
    <col min="9514" max="9514" width="10.42578125" style="3" bestFit="1" customWidth="1"/>
    <col min="9515" max="9515" width="9.140625" style="3"/>
    <col min="9516" max="9516" width="27.28515625" style="3" customWidth="1"/>
    <col min="9517" max="9517" width="9.140625" style="3"/>
    <col min="9518" max="9518" width="9.28515625" style="3" customWidth="1"/>
    <col min="9519" max="9519" width="11.85546875" style="3" customWidth="1"/>
    <col min="9520" max="9520" width="11.28515625" style="3" customWidth="1"/>
    <col min="9521" max="9521" width="9.140625" style="3"/>
    <col min="9522" max="9522" width="9.7109375" style="3" customWidth="1"/>
    <col min="9523" max="9523" width="9.140625" style="3"/>
    <col min="9524" max="9524" width="12.28515625" style="3" customWidth="1"/>
    <col min="9525" max="9531" width="9.140625" style="3"/>
    <col min="9532" max="9532" width="0" style="3" hidden="1" customWidth="1"/>
    <col min="9533" max="9547" width="9.140625" style="3"/>
    <col min="9548" max="9554" width="9.140625" style="3" customWidth="1"/>
    <col min="9555" max="9728" width="9.140625" style="3"/>
    <col min="9729" max="9729" width="4" style="3" customWidth="1"/>
    <col min="9730" max="9730" width="5.140625" style="3" customWidth="1"/>
    <col min="9731" max="9731" width="29.140625" style="3" customWidth="1"/>
    <col min="9732" max="9732" width="9.85546875" style="3" customWidth="1"/>
    <col min="9733" max="9733" width="10.5703125" style="3" customWidth="1"/>
    <col min="9734" max="9737" width="9.140625" style="3" customWidth="1"/>
    <col min="9738" max="9743" width="9.85546875" style="3" customWidth="1"/>
    <col min="9744" max="9744" width="10.85546875" style="3" bestFit="1" customWidth="1"/>
    <col min="9745" max="9756" width="0" style="3" hidden="1" customWidth="1"/>
    <col min="9757" max="9757" width="10.42578125" style="3" bestFit="1" customWidth="1"/>
    <col min="9758" max="9769" width="0" style="3" hidden="1" customWidth="1"/>
    <col min="9770" max="9770" width="10.42578125" style="3" bestFit="1" customWidth="1"/>
    <col min="9771" max="9771" width="9.140625" style="3"/>
    <col min="9772" max="9772" width="27.28515625" style="3" customWidth="1"/>
    <col min="9773" max="9773" width="9.140625" style="3"/>
    <col min="9774" max="9774" width="9.28515625" style="3" customWidth="1"/>
    <col min="9775" max="9775" width="11.85546875" style="3" customWidth="1"/>
    <col min="9776" max="9776" width="11.28515625" style="3" customWidth="1"/>
    <col min="9777" max="9777" width="9.140625" style="3"/>
    <col min="9778" max="9778" width="9.7109375" style="3" customWidth="1"/>
    <col min="9779" max="9779" width="9.140625" style="3"/>
    <col min="9780" max="9780" width="12.28515625" style="3" customWidth="1"/>
    <col min="9781" max="9787" width="9.140625" style="3"/>
    <col min="9788" max="9788" width="0" style="3" hidden="1" customWidth="1"/>
    <col min="9789" max="9803" width="9.140625" style="3"/>
    <col min="9804" max="9810" width="9.140625" style="3" customWidth="1"/>
    <col min="9811" max="9984" width="9.140625" style="3"/>
    <col min="9985" max="9985" width="4" style="3" customWidth="1"/>
    <col min="9986" max="9986" width="5.140625" style="3" customWidth="1"/>
    <col min="9987" max="9987" width="29.140625" style="3" customWidth="1"/>
    <col min="9988" max="9988" width="9.85546875" style="3" customWidth="1"/>
    <col min="9989" max="9989" width="10.5703125" style="3" customWidth="1"/>
    <col min="9990" max="9993" width="9.140625" style="3" customWidth="1"/>
    <col min="9994" max="9999" width="9.85546875" style="3" customWidth="1"/>
    <col min="10000" max="10000" width="10.85546875" style="3" bestFit="1" customWidth="1"/>
    <col min="10001" max="10012" width="0" style="3" hidden="1" customWidth="1"/>
    <col min="10013" max="10013" width="10.42578125" style="3" bestFit="1" customWidth="1"/>
    <col min="10014" max="10025" width="0" style="3" hidden="1" customWidth="1"/>
    <col min="10026" max="10026" width="10.42578125" style="3" bestFit="1" customWidth="1"/>
    <col min="10027" max="10027" width="9.140625" style="3"/>
    <col min="10028" max="10028" width="27.28515625" style="3" customWidth="1"/>
    <col min="10029" max="10029" width="9.140625" style="3"/>
    <col min="10030" max="10030" width="9.28515625" style="3" customWidth="1"/>
    <col min="10031" max="10031" width="11.85546875" style="3" customWidth="1"/>
    <col min="10032" max="10032" width="11.28515625" style="3" customWidth="1"/>
    <col min="10033" max="10033" width="9.140625" style="3"/>
    <col min="10034" max="10034" width="9.7109375" style="3" customWidth="1"/>
    <col min="10035" max="10035" width="9.140625" style="3"/>
    <col min="10036" max="10036" width="12.28515625" style="3" customWidth="1"/>
    <col min="10037" max="10043" width="9.140625" style="3"/>
    <col min="10044" max="10044" width="0" style="3" hidden="1" customWidth="1"/>
    <col min="10045" max="10059" width="9.140625" style="3"/>
    <col min="10060" max="10066" width="9.140625" style="3" customWidth="1"/>
    <col min="10067" max="10240" width="9.140625" style="3"/>
    <col min="10241" max="10241" width="4" style="3" customWidth="1"/>
    <col min="10242" max="10242" width="5.140625" style="3" customWidth="1"/>
    <col min="10243" max="10243" width="29.140625" style="3" customWidth="1"/>
    <col min="10244" max="10244" width="9.85546875" style="3" customWidth="1"/>
    <col min="10245" max="10245" width="10.5703125" style="3" customWidth="1"/>
    <col min="10246" max="10249" width="9.140625" style="3" customWidth="1"/>
    <col min="10250" max="10255" width="9.85546875" style="3" customWidth="1"/>
    <col min="10256" max="10256" width="10.85546875" style="3" bestFit="1" customWidth="1"/>
    <col min="10257" max="10268" width="0" style="3" hidden="1" customWidth="1"/>
    <col min="10269" max="10269" width="10.42578125" style="3" bestFit="1" customWidth="1"/>
    <col min="10270" max="10281" width="0" style="3" hidden="1" customWidth="1"/>
    <col min="10282" max="10282" width="10.42578125" style="3" bestFit="1" customWidth="1"/>
    <col min="10283" max="10283" width="9.140625" style="3"/>
    <col min="10284" max="10284" width="27.28515625" style="3" customWidth="1"/>
    <col min="10285" max="10285" width="9.140625" style="3"/>
    <col min="10286" max="10286" width="9.28515625" style="3" customWidth="1"/>
    <col min="10287" max="10287" width="11.85546875" style="3" customWidth="1"/>
    <col min="10288" max="10288" width="11.28515625" style="3" customWidth="1"/>
    <col min="10289" max="10289" width="9.140625" style="3"/>
    <col min="10290" max="10290" width="9.7109375" style="3" customWidth="1"/>
    <col min="10291" max="10291" width="9.140625" style="3"/>
    <col min="10292" max="10292" width="12.28515625" style="3" customWidth="1"/>
    <col min="10293" max="10299" width="9.140625" style="3"/>
    <col min="10300" max="10300" width="0" style="3" hidden="1" customWidth="1"/>
    <col min="10301" max="10315" width="9.140625" style="3"/>
    <col min="10316" max="10322" width="9.140625" style="3" customWidth="1"/>
    <col min="10323" max="10496" width="9.140625" style="3"/>
    <col min="10497" max="10497" width="4" style="3" customWidth="1"/>
    <col min="10498" max="10498" width="5.140625" style="3" customWidth="1"/>
    <col min="10499" max="10499" width="29.140625" style="3" customWidth="1"/>
    <col min="10500" max="10500" width="9.85546875" style="3" customWidth="1"/>
    <col min="10501" max="10501" width="10.5703125" style="3" customWidth="1"/>
    <col min="10502" max="10505" width="9.140625" style="3" customWidth="1"/>
    <col min="10506" max="10511" width="9.85546875" style="3" customWidth="1"/>
    <col min="10512" max="10512" width="10.85546875" style="3" bestFit="1" customWidth="1"/>
    <col min="10513" max="10524" width="0" style="3" hidden="1" customWidth="1"/>
    <col min="10525" max="10525" width="10.42578125" style="3" bestFit="1" customWidth="1"/>
    <col min="10526" max="10537" width="0" style="3" hidden="1" customWidth="1"/>
    <col min="10538" max="10538" width="10.42578125" style="3" bestFit="1" customWidth="1"/>
    <col min="10539" max="10539" width="9.140625" style="3"/>
    <col min="10540" max="10540" width="27.28515625" style="3" customWidth="1"/>
    <col min="10541" max="10541" width="9.140625" style="3"/>
    <col min="10542" max="10542" width="9.28515625" style="3" customWidth="1"/>
    <col min="10543" max="10543" width="11.85546875" style="3" customWidth="1"/>
    <col min="10544" max="10544" width="11.28515625" style="3" customWidth="1"/>
    <col min="10545" max="10545" width="9.140625" style="3"/>
    <col min="10546" max="10546" width="9.7109375" style="3" customWidth="1"/>
    <col min="10547" max="10547" width="9.140625" style="3"/>
    <col min="10548" max="10548" width="12.28515625" style="3" customWidth="1"/>
    <col min="10549" max="10555" width="9.140625" style="3"/>
    <col min="10556" max="10556" width="0" style="3" hidden="1" customWidth="1"/>
    <col min="10557" max="10571" width="9.140625" style="3"/>
    <col min="10572" max="10578" width="9.140625" style="3" customWidth="1"/>
    <col min="10579" max="10752" width="9.140625" style="3"/>
    <col min="10753" max="10753" width="4" style="3" customWidth="1"/>
    <col min="10754" max="10754" width="5.140625" style="3" customWidth="1"/>
    <col min="10755" max="10755" width="29.140625" style="3" customWidth="1"/>
    <col min="10756" max="10756" width="9.85546875" style="3" customWidth="1"/>
    <col min="10757" max="10757" width="10.5703125" style="3" customWidth="1"/>
    <col min="10758" max="10761" width="9.140625" style="3" customWidth="1"/>
    <col min="10762" max="10767" width="9.85546875" style="3" customWidth="1"/>
    <col min="10768" max="10768" width="10.85546875" style="3" bestFit="1" customWidth="1"/>
    <col min="10769" max="10780" width="0" style="3" hidden="1" customWidth="1"/>
    <col min="10781" max="10781" width="10.42578125" style="3" bestFit="1" customWidth="1"/>
    <col min="10782" max="10793" width="0" style="3" hidden="1" customWidth="1"/>
    <col min="10794" max="10794" width="10.42578125" style="3" bestFit="1" customWidth="1"/>
    <col min="10795" max="10795" width="9.140625" style="3"/>
    <col min="10796" max="10796" width="27.28515625" style="3" customWidth="1"/>
    <col min="10797" max="10797" width="9.140625" style="3"/>
    <col min="10798" max="10798" width="9.28515625" style="3" customWidth="1"/>
    <col min="10799" max="10799" width="11.85546875" style="3" customWidth="1"/>
    <col min="10800" max="10800" width="11.28515625" style="3" customWidth="1"/>
    <col min="10801" max="10801" width="9.140625" style="3"/>
    <col min="10802" max="10802" width="9.7109375" style="3" customWidth="1"/>
    <col min="10803" max="10803" width="9.140625" style="3"/>
    <col min="10804" max="10804" width="12.28515625" style="3" customWidth="1"/>
    <col min="10805" max="10811" width="9.140625" style="3"/>
    <col min="10812" max="10812" width="0" style="3" hidden="1" customWidth="1"/>
    <col min="10813" max="10827" width="9.140625" style="3"/>
    <col min="10828" max="10834" width="9.140625" style="3" customWidth="1"/>
    <col min="10835" max="11008" width="9.140625" style="3"/>
    <col min="11009" max="11009" width="4" style="3" customWidth="1"/>
    <col min="11010" max="11010" width="5.140625" style="3" customWidth="1"/>
    <col min="11011" max="11011" width="29.140625" style="3" customWidth="1"/>
    <col min="11012" max="11012" width="9.85546875" style="3" customWidth="1"/>
    <col min="11013" max="11013" width="10.5703125" style="3" customWidth="1"/>
    <col min="11014" max="11017" width="9.140625" style="3" customWidth="1"/>
    <col min="11018" max="11023" width="9.85546875" style="3" customWidth="1"/>
    <col min="11024" max="11024" width="10.85546875" style="3" bestFit="1" customWidth="1"/>
    <col min="11025" max="11036" width="0" style="3" hidden="1" customWidth="1"/>
    <col min="11037" max="11037" width="10.42578125" style="3" bestFit="1" customWidth="1"/>
    <col min="11038" max="11049" width="0" style="3" hidden="1" customWidth="1"/>
    <col min="11050" max="11050" width="10.42578125" style="3" bestFit="1" customWidth="1"/>
    <col min="11051" max="11051" width="9.140625" style="3"/>
    <col min="11052" max="11052" width="27.28515625" style="3" customWidth="1"/>
    <col min="11053" max="11053" width="9.140625" style="3"/>
    <col min="11054" max="11054" width="9.28515625" style="3" customWidth="1"/>
    <col min="11055" max="11055" width="11.85546875" style="3" customWidth="1"/>
    <col min="11056" max="11056" width="11.28515625" style="3" customWidth="1"/>
    <col min="11057" max="11057" width="9.140625" style="3"/>
    <col min="11058" max="11058" width="9.7109375" style="3" customWidth="1"/>
    <col min="11059" max="11059" width="9.140625" style="3"/>
    <col min="11060" max="11060" width="12.28515625" style="3" customWidth="1"/>
    <col min="11061" max="11067" width="9.140625" style="3"/>
    <col min="11068" max="11068" width="0" style="3" hidden="1" customWidth="1"/>
    <col min="11069" max="11083" width="9.140625" style="3"/>
    <col min="11084" max="11090" width="9.140625" style="3" customWidth="1"/>
    <col min="11091" max="11264" width="9.140625" style="3"/>
    <col min="11265" max="11265" width="4" style="3" customWidth="1"/>
    <col min="11266" max="11266" width="5.140625" style="3" customWidth="1"/>
    <col min="11267" max="11267" width="29.140625" style="3" customWidth="1"/>
    <col min="11268" max="11268" width="9.85546875" style="3" customWidth="1"/>
    <col min="11269" max="11269" width="10.5703125" style="3" customWidth="1"/>
    <col min="11270" max="11273" width="9.140625" style="3" customWidth="1"/>
    <col min="11274" max="11279" width="9.85546875" style="3" customWidth="1"/>
    <col min="11280" max="11280" width="10.85546875" style="3" bestFit="1" customWidth="1"/>
    <col min="11281" max="11292" width="0" style="3" hidden="1" customWidth="1"/>
    <col min="11293" max="11293" width="10.42578125" style="3" bestFit="1" customWidth="1"/>
    <col min="11294" max="11305" width="0" style="3" hidden="1" customWidth="1"/>
    <col min="11306" max="11306" width="10.42578125" style="3" bestFit="1" customWidth="1"/>
    <col min="11307" max="11307" width="9.140625" style="3"/>
    <col min="11308" max="11308" width="27.28515625" style="3" customWidth="1"/>
    <col min="11309" max="11309" width="9.140625" style="3"/>
    <col min="11310" max="11310" width="9.28515625" style="3" customWidth="1"/>
    <col min="11311" max="11311" width="11.85546875" style="3" customWidth="1"/>
    <col min="11312" max="11312" width="11.28515625" style="3" customWidth="1"/>
    <col min="11313" max="11313" width="9.140625" style="3"/>
    <col min="11314" max="11314" width="9.7109375" style="3" customWidth="1"/>
    <col min="11315" max="11315" width="9.140625" style="3"/>
    <col min="11316" max="11316" width="12.28515625" style="3" customWidth="1"/>
    <col min="11317" max="11323" width="9.140625" style="3"/>
    <col min="11324" max="11324" width="0" style="3" hidden="1" customWidth="1"/>
    <col min="11325" max="11339" width="9.140625" style="3"/>
    <col min="11340" max="11346" width="9.140625" style="3" customWidth="1"/>
    <col min="11347" max="11520" width="9.140625" style="3"/>
    <col min="11521" max="11521" width="4" style="3" customWidth="1"/>
    <col min="11522" max="11522" width="5.140625" style="3" customWidth="1"/>
    <col min="11523" max="11523" width="29.140625" style="3" customWidth="1"/>
    <col min="11524" max="11524" width="9.85546875" style="3" customWidth="1"/>
    <col min="11525" max="11525" width="10.5703125" style="3" customWidth="1"/>
    <col min="11526" max="11529" width="9.140625" style="3" customWidth="1"/>
    <col min="11530" max="11535" width="9.85546875" style="3" customWidth="1"/>
    <col min="11536" max="11536" width="10.85546875" style="3" bestFit="1" customWidth="1"/>
    <col min="11537" max="11548" width="0" style="3" hidden="1" customWidth="1"/>
    <col min="11549" max="11549" width="10.42578125" style="3" bestFit="1" customWidth="1"/>
    <col min="11550" max="11561" width="0" style="3" hidden="1" customWidth="1"/>
    <col min="11562" max="11562" width="10.42578125" style="3" bestFit="1" customWidth="1"/>
    <col min="11563" max="11563" width="9.140625" style="3"/>
    <col min="11564" max="11564" width="27.28515625" style="3" customWidth="1"/>
    <col min="11565" max="11565" width="9.140625" style="3"/>
    <col min="11566" max="11566" width="9.28515625" style="3" customWidth="1"/>
    <col min="11567" max="11567" width="11.85546875" style="3" customWidth="1"/>
    <col min="11568" max="11568" width="11.28515625" style="3" customWidth="1"/>
    <col min="11569" max="11569" width="9.140625" style="3"/>
    <col min="11570" max="11570" width="9.7109375" style="3" customWidth="1"/>
    <col min="11571" max="11571" width="9.140625" style="3"/>
    <col min="11572" max="11572" width="12.28515625" style="3" customWidth="1"/>
    <col min="11573" max="11579" width="9.140625" style="3"/>
    <col min="11580" max="11580" width="0" style="3" hidden="1" customWidth="1"/>
    <col min="11581" max="11595" width="9.140625" style="3"/>
    <col min="11596" max="11602" width="9.140625" style="3" customWidth="1"/>
    <col min="11603" max="11776" width="9.140625" style="3"/>
    <col min="11777" max="11777" width="4" style="3" customWidth="1"/>
    <col min="11778" max="11778" width="5.140625" style="3" customWidth="1"/>
    <col min="11779" max="11779" width="29.140625" style="3" customWidth="1"/>
    <col min="11780" max="11780" width="9.85546875" style="3" customWidth="1"/>
    <col min="11781" max="11781" width="10.5703125" style="3" customWidth="1"/>
    <col min="11782" max="11785" width="9.140625" style="3" customWidth="1"/>
    <col min="11786" max="11791" width="9.85546875" style="3" customWidth="1"/>
    <col min="11792" max="11792" width="10.85546875" style="3" bestFit="1" customWidth="1"/>
    <col min="11793" max="11804" width="0" style="3" hidden="1" customWidth="1"/>
    <col min="11805" max="11805" width="10.42578125" style="3" bestFit="1" customWidth="1"/>
    <col min="11806" max="11817" width="0" style="3" hidden="1" customWidth="1"/>
    <col min="11818" max="11818" width="10.42578125" style="3" bestFit="1" customWidth="1"/>
    <col min="11819" max="11819" width="9.140625" style="3"/>
    <col min="11820" max="11820" width="27.28515625" style="3" customWidth="1"/>
    <col min="11821" max="11821" width="9.140625" style="3"/>
    <col min="11822" max="11822" width="9.28515625" style="3" customWidth="1"/>
    <col min="11823" max="11823" width="11.85546875" style="3" customWidth="1"/>
    <col min="11824" max="11824" width="11.28515625" style="3" customWidth="1"/>
    <col min="11825" max="11825" width="9.140625" style="3"/>
    <col min="11826" max="11826" width="9.7109375" style="3" customWidth="1"/>
    <col min="11827" max="11827" width="9.140625" style="3"/>
    <col min="11828" max="11828" width="12.28515625" style="3" customWidth="1"/>
    <col min="11829" max="11835" width="9.140625" style="3"/>
    <col min="11836" max="11836" width="0" style="3" hidden="1" customWidth="1"/>
    <col min="11837" max="11851" width="9.140625" style="3"/>
    <col min="11852" max="11858" width="9.140625" style="3" customWidth="1"/>
    <col min="11859" max="12032" width="9.140625" style="3"/>
    <col min="12033" max="12033" width="4" style="3" customWidth="1"/>
    <col min="12034" max="12034" width="5.140625" style="3" customWidth="1"/>
    <col min="12035" max="12035" width="29.140625" style="3" customWidth="1"/>
    <col min="12036" max="12036" width="9.85546875" style="3" customWidth="1"/>
    <col min="12037" max="12037" width="10.5703125" style="3" customWidth="1"/>
    <col min="12038" max="12041" width="9.140625" style="3" customWidth="1"/>
    <col min="12042" max="12047" width="9.85546875" style="3" customWidth="1"/>
    <col min="12048" max="12048" width="10.85546875" style="3" bestFit="1" customWidth="1"/>
    <col min="12049" max="12060" width="0" style="3" hidden="1" customWidth="1"/>
    <col min="12061" max="12061" width="10.42578125" style="3" bestFit="1" customWidth="1"/>
    <col min="12062" max="12073" width="0" style="3" hidden="1" customWidth="1"/>
    <col min="12074" max="12074" width="10.42578125" style="3" bestFit="1" customWidth="1"/>
    <col min="12075" max="12075" width="9.140625" style="3"/>
    <col min="12076" max="12076" width="27.28515625" style="3" customWidth="1"/>
    <col min="12077" max="12077" width="9.140625" style="3"/>
    <col min="12078" max="12078" width="9.28515625" style="3" customWidth="1"/>
    <col min="12079" max="12079" width="11.85546875" style="3" customWidth="1"/>
    <col min="12080" max="12080" width="11.28515625" style="3" customWidth="1"/>
    <col min="12081" max="12081" width="9.140625" style="3"/>
    <col min="12082" max="12082" width="9.7109375" style="3" customWidth="1"/>
    <col min="12083" max="12083" width="9.140625" style="3"/>
    <col min="12084" max="12084" width="12.28515625" style="3" customWidth="1"/>
    <col min="12085" max="12091" width="9.140625" style="3"/>
    <col min="12092" max="12092" width="0" style="3" hidden="1" customWidth="1"/>
    <col min="12093" max="12107" width="9.140625" style="3"/>
    <col min="12108" max="12114" width="9.140625" style="3" customWidth="1"/>
    <col min="12115" max="12288" width="9.140625" style="3"/>
    <col min="12289" max="12289" width="4" style="3" customWidth="1"/>
    <col min="12290" max="12290" width="5.140625" style="3" customWidth="1"/>
    <col min="12291" max="12291" width="29.140625" style="3" customWidth="1"/>
    <col min="12292" max="12292" width="9.85546875" style="3" customWidth="1"/>
    <col min="12293" max="12293" width="10.5703125" style="3" customWidth="1"/>
    <col min="12294" max="12297" width="9.140625" style="3" customWidth="1"/>
    <col min="12298" max="12303" width="9.85546875" style="3" customWidth="1"/>
    <col min="12304" max="12304" width="10.85546875" style="3" bestFit="1" customWidth="1"/>
    <col min="12305" max="12316" width="0" style="3" hidden="1" customWidth="1"/>
    <col min="12317" max="12317" width="10.42578125" style="3" bestFit="1" customWidth="1"/>
    <col min="12318" max="12329" width="0" style="3" hidden="1" customWidth="1"/>
    <col min="12330" max="12330" width="10.42578125" style="3" bestFit="1" customWidth="1"/>
    <col min="12331" max="12331" width="9.140625" style="3"/>
    <col min="12332" max="12332" width="27.28515625" style="3" customWidth="1"/>
    <col min="12333" max="12333" width="9.140625" style="3"/>
    <col min="12334" max="12334" width="9.28515625" style="3" customWidth="1"/>
    <col min="12335" max="12335" width="11.85546875" style="3" customWidth="1"/>
    <col min="12336" max="12336" width="11.28515625" style="3" customWidth="1"/>
    <col min="12337" max="12337" width="9.140625" style="3"/>
    <col min="12338" max="12338" width="9.7109375" style="3" customWidth="1"/>
    <col min="12339" max="12339" width="9.140625" style="3"/>
    <col min="12340" max="12340" width="12.28515625" style="3" customWidth="1"/>
    <col min="12341" max="12347" width="9.140625" style="3"/>
    <col min="12348" max="12348" width="0" style="3" hidden="1" customWidth="1"/>
    <col min="12349" max="12363" width="9.140625" style="3"/>
    <col min="12364" max="12370" width="9.140625" style="3" customWidth="1"/>
    <col min="12371" max="12544" width="9.140625" style="3"/>
    <col min="12545" max="12545" width="4" style="3" customWidth="1"/>
    <col min="12546" max="12546" width="5.140625" style="3" customWidth="1"/>
    <col min="12547" max="12547" width="29.140625" style="3" customWidth="1"/>
    <col min="12548" max="12548" width="9.85546875" style="3" customWidth="1"/>
    <col min="12549" max="12549" width="10.5703125" style="3" customWidth="1"/>
    <col min="12550" max="12553" width="9.140625" style="3" customWidth="1"/>
    <col min="12554" max="12559" width="9.85546875" style="3" customWidth="1"/>
    <col min="12560" max="12560" width="10.85546875" style="3" bestFit="1" customWidth="1"/>
    <col min="12561" max="12572" width="0" style="3" hidden="1" customWidth="1"/>
    <col min="12573" max="12573" width="10.42578125" style="3" bestFit="1" customWidth="1"/>
    <col min="12574" max="12585" width="0" style="3" hidden="1" customWidth="1"/>
    <col min="12586" max="12586" width="10.42578125" style="3" bestFit="1" customWidth="1"/>
    <col min="12587" max="12587" width="9.140625" style="3"/>
    <col min="12588" max="12588" width="27.28515625" style="3" customWidth="1"/>
    <col min="12589" max="12589" width="9.140625" style="3"/>
    <col min="12590" max="12590" width="9.28515625" style="3" customWidth="1"/>
    <col min="12591" max="12591" width="11.85546875" style="3" customWidth="1"/>
    <col min="12592" max="12592" width="11.28515625" style="3" customWidth="1"/>
    <col min="12593" max="12593" width="9.140625" style="3"/>
    <col min="12594" max="12594" width="9.7109375" style="3" customWidth="1"/>
    <col min="12595" max="12595" width="9.140625" style="3"/>
    <col min="12596" max="12596" width="12.28515625" style="3" customWidth="1"/>
    <col min="12597" max="12603" width="9.140625" style="3"/>
    <col min="12604" max="12604" width="0" style="3" hidden="1" customWidth="1"/>
    <col min="12605" max="12619" width="9.140625" style="3"/>
    <col min="12620" max="12626" width="9.140625" style="3" customWidth="1"/>
    <col min="12627" max="12800" width="9.140625" style="3"/>
    <col min="12801" max="12801" width="4" style="3" customWidth="1"/>
    <col min="12802" max="12802" width="5.140625" style="3" customWidth="1"/>
    <col min="12803" max="12803" width="29.140625" style="3" customWidth="1"/>
    <col min="12804" max="12804" width="9.85546875" style="3" customWidth="1"/>
    <col min="12805" max="12805" width="10.5703125" style="3" customWidth="1"/>
    <col min="12806" max="12809" width="9.140625" style="3" customWidth="1"/>
    <col min="12810" max="12815" width="9.85546875" style="3" customWidth="1"/>
    <col min="12816" max="12816" width="10.85546875" style="3" bestFit="1" customWidth="1"/>
    <col min="12817" max="12828" width="0" style="3" hidden="1" customWidth="1"/>
    <col min="12829" max="12829" width="10.42578125" style="3" bestFit="1" customWidth="1"/>
    <col min="12830" max="12841" width="0" style="3" hidden="1" customWidth="1"/>
    <col min="12842" max="12842" width="10.42578125" style="3" bestFit="1" customWidth="1"/>
    <col min="12843" max="12843" width="9.140625" style="3"/>
    <col min="12844" max="12844" width="27.28515625" style="3" customWidth="1"/>
    <col min="12845" max="12845" width="9.140625" style="3"/>
    <col min="12846" max="12846" width="9.28515625" style="3" customWidth="1"/>
    <col min="12847" max="12847" width="11.85546875" style="3" customWidth="1"/>
    <col min="12848" max="12848" width="11.28515625" style="3" customWidth="1"/>
    <col min="12849" max="12849" width="9.140625" style="3"/>
    <col min="12850" max="12850" width="9.7109375" style="3" customWidth="1"/>
    <col min="12851" max="12851" width="9.140625" style="3"/>
    <col min="12852" max="12852" width="12.28515625" style="3" customWidth="1"/>
    <col min="12853" max="12859" width="9.140625" style="3"/>
    <col min="12860" max="12860" width="0" style="3" hidden="1" customWidth="1"/>
    <col min="12861" max="12875" width="9.140625" style="3"/>
    <col min="12876" max="12882" width="9.140625" style="3" customWidth="1"/>
    <col min="12883" max="13056" width="9.140625" style="3"/>
    <col min="13057" max="13057" width="4" style="3" customWidth="1"/>
    <col min="13058" max="13058" width="5.140625" style="3" customWidth="1"/>
    <col min="13059" max="13059" width="29.140625" style="3" customWidth="1"/>
    <col min="13060" max="13060" width="9.85546875" style="3" customWidth="1"/>
    <col min="13061" max="13061" width="10.5703125" style="3" customWidth="1"/>
    <col min="13062" max="13065" width="9.140625" style="3" customWidth="1"/>
    <col min="13066" max="13071" width="9.85546875" style="3" customWidth="1"/>
    <col min="13072" max="13072" width="10.85546875" style="3" bestFit="1" customWidth="1"/>
    <col min="13073" max="13084" width="0" style="3" hidden="1" customWidth="1"/>
    <col min="13085" max="13085" width="10.42578125" style="3" bestFit="1" customWidth="1"/>
    <col min="13086" max="13097" width="0" style="3" hidden="1" customWidth="1"/>
    <col min="13098" max="13098" width="10.42578125" style="3" bestFit="1" customWidth="1"/>
    <col min="13099" max="13099" width="9.140625" style="3"/>
    <col min="13100" max="13100" width="27.28515625" style="3" customWidth="1"/>
    <col min="13101" max="13101" width="9.140625" style="3"/>
    <col min="13102" max="13102" width="9.28515625" style="3" customWidth="1"/>
    <col min="13103" max="13103" width="11.85546875" style="3" customWidth="1"/>
    <col min="13104" max="13104" width="11.28515625" style="3" customWidth="1"/>
    <col min="13105" max="13105" width="9.140625" style="3"/>
    <col min="13106" max="13106" width="9.7109375" style="3" customWidth="1"/>
    <col min="13107" max="13107" width="9.140625" style="3"/>
    <col min="13108" max="13108" width="12.28515625" style="3" customWidth="1"/>
    <col min="13109" max="13115" width="9.140625" style="3"/>
    <col min="13116" max="13116" width="0" style="3" hidden="1" customWidth="1"/>
    <col min="13117" max="13131" width="9.140625" style="3"/>
    <col min="13132" max="13138" width="9.140625" style="3" customWidth="1"/>
    <col min="13139" max="13312" width="9.140625" style="3"/>
    <col min="13313" max="13313" width="4" style="3" customWidth="1"/>
    <col min="13314" max="13314" width="5.140625" style="3" customWidth="1"/>
    <col min="13315" max="13315" width="29.140625" style="3" customWidth="1"/>
    <col min="13316" max="13316" width="9.85546875" style="3" customWidth="1"/>
    <col min="13317" max="13317" width="10.5703125" style="3" customWidth="1"/>
    <col min="13318" max="13321" width="9.140625" style="3" customWidth="1"/>
    <col min="13322" max="13327" width="9.85546875" style="3" customWidth="1"/>
    <col min="13328" max="13328" width="10.85546875" style="3" bestFit="1" customWidth="1"/>
    <col min="13329" max="13340" width="0" style="3" hidden="1" customWidth="1"/>
    <col min="13341" max="13341" width="10.42578125" style="3" bestFit="1" customWidth="1"/>
    <col min="13342" max="13353" width="0" style="3" hidden="1" customWidth="1"/>
    <col min="13354" max="13354" width="10.42578125" style="3" bestFit="1" customWidth="1"/>
    <col min="13355" max="13355" width="9.140625" style="3"/>
    <col min="13356" max="13356" width="27.28515625" style="3" customWidth="1"/>
    <col min="13357" max="13357" width="9.140625" style="3"/>
    <col min="13358" max="13358" width="9.28515625" style="3" customWidth="1"/>
    <col min="13359" max="13359" width="11.85546875" style="3" customWidth="1"/>
    <col min="13360" max="13360" width="11.28515625" style="3" customWidth="1"/>
    <col min="13361" max="13361" width="9.140625" style="3"/>
    <col min="13362" max="13362" width="9.7109375" style="3" customWidth="1"/>
    <col min="13363" max="13363" width="9.140625" style="3"/>
    <col min="13364" max="13364" width="12.28515625" style="3" customWidth="1"/>
    <col min="13365" max="13371" width="9.140625" style="3"/>
    <col min="13372" max="13372" width="0" style="3" hidden="1" customWidth="1"/>
    <col min="13373" max="13387" width="9.140625" style="3"/>
    <col min="13388" max="13394" width="9.140625" style="3" customWidth="1"/>
    <col min="13395" max="13568" width="9.140625" style="3"/>
    <col min="13569" max="13569" width="4" style="3" customWidth="1"/>
    <col min="13570" max="13570" width="5.140625" style="3" customWidth="1"/>
    <col min="13571" max="13571" width="29.140625" style="3" customWidth="1"/>
    <col min="13572" max="13572" width="9.85546875" style="3" customWidth="1"/>
    <col min="13573" max="13573" width="10.5703125" style="3" customWidth="1"/>
    <col min="13574" max="13577" width="9.140625" style="3" customWidth="1"/>
    <col min="13578" max="13583" width="9.85546875" style="3" customWidth="1"/>
    <col min="13584" max="13584" width="10.85546875" style="3" bestFit="1" customWidth="1"/>
    <col min="13585" max="13596" width="0" style="3" hidden="1" customWidth="1"/>
    <col min="13597" max="13597" width="10.42578125" style="3" bestFit="1" customWidth="1"/>
    <col min="13598" max="13609" width="0" style="3" hidden="1" customWidth="1"/>
    <col min="13610" max="13610" width="10.42578125" style="3" bestFit="1" customWidth="1"/>
    <col min="13611" max="13611" width="9.140625" style="3"/>
    <col min="13612" max="13612" width="27.28515625" style="3" customWidth="1"/>
    <col min="13613" max="13613" width="9.140625" style="3"/>
    <col min="13614" max="13614" width="9.28515625" style="3" customWidth="1"/>
    <col min="13615" max="13615" width="11.85546875" style="3" customWidth="1"/>
    <col min="13616" max="13616" width="11.28515625" style="3" customWidth="1"/>
    <col min="13617" max="13617" width="9.140625" style="3"/>
    <col min="13618" max="13618" width="9.7109375" style="3" customWidth="1"/>
    <col min="13619" max="13619" width="9.140625" style="3"/>
    <col min="13620" max="13620" width="12.28515625" style="3" customWidth="1"/>
    <col min="13621" max="13627" width="9.140625" style="3"/>
    <col min="13628" max="13628" width="0" style="3" hidden="1" customWidth="1"/>
    <col min="13629" max="13643" width="9.140625" style="3"/>
    <col min="13644" max="13650" width="9.140625" style="3" customWidth="1"/>
    <col min="13651" max="13824" width="9.140625" style="3"/>
    <col min="13825" max="13825" width="4" style="3" customWidth="1"/>
    <col min="13826" max="13826" width="5.140625" style="3" customWidth="1"/>
    <col min="13827" max="13827" width="29.140625" style="3" customWidth="1"/>
    <col min="13828" max="13828" width="9.85546875" style="3" customWidth="1"/>
    <col min="13829" max="13829" width="10.5703125" style="3" customWidth="1"/>
    <col min="13830" max="13833" width="9.140625" style="3" customWidth="1"/>
    <col min="13834" max="13839" width="9.85546875" style="3" customWidth="1"/>
    <col min="13840" max="13840" width="10.85546875" style="3" bestFit="1" customWidth="1"/>
    <col min="13841" max="13852" width="0" style="3" hidden="1" customWidth="1"/>
    <col min="13853" max="13853" width="10.42578125" style="3" bestFit="1" customWidth="1"/>
    <col min="13854" max="13865" width="0" style="3" hidden="1" customWidth="1"/>
    <col min="13866" max="13866" width="10.42578125" style="3" bestFit="1" customWidth="1"/>
    <col min="13867" max="13867" width="9.140625" style="3"/>
    <col min="13868" max="13868" width="27.28515625" style="3" customWidth="1"/>
    <col min="13869" max="13869" width="9.140625" style="3"/>
    <col min="13870" max="13870" width="9.28515625" style="3" customWidth="1"/>
    <col min="13871" max="13871" width="11.85546875" style="3" customWidth="1"/>
    <col min="13872" max="13872" width="11.28515625" style="3" customWidth="1"/>
    <col min="13873" max="13873" width="9.140625" style="3"/>
    <col min="13874" max="13874" width="9.7109375" style="3" customWidth="1"/>
    <col min="13875" max="13875" width="9.140625" style="3"/>
    <col min="13876" max="13876" width="12.28515625" style="3" customWidth="1"/>
    <col min="13877" max="13883" width="9.140625" style="3"/>
    <col min="13884" max="13884" width="0" style="3" hidden="1" customWidth="1"/>
    <col min="13885" max="13899" width="9.140625" style="3"/>
    <col min="13900" max="13906" width="9.140625" style="3" customWidth="1"/>
    <col min="13907" max="14080" width="9.140625" style="3"/>
    <col min="14081" max="14081" width="4" style="3" customWidth="1"/>
    <col min="14082" max="14082" width="5.140625" style="3" customWidth="1"/>
    <col min="14083" max="14083" width="29.140625" style="3" customWidth="1"/>
    <col min="14084" max="14084" width="9.85546875" style="3" customWidth="1"/>
    <col min="14085" max="14085" width="10.5703125" style="3" customWidth="1"/>
    <col min="14086" max="14089" width="9.140625" style="3" customWidth="1"/>
    <col min="14090" max="14095" width="9.85546875" style="3" customWidth="1"/>
    <col min="14096" max="14096" width="10.85546875" style="3" bestFit="1" customWidth="1"/>
    <col min="14097" max="14108" width="0" style="3" hidden="1" customWidth="1"/>
    <col min="14109" max="14109" width="10.42578125" style="3" bestFit="1" customWidth="1"/>
    <col min="14110" max="14121" width="0" style="3" hidden="1" customWidth="1"/>
    <col min="14122" max="14122" width="10.42578125" style="3" bestFit="1" customWidth="1"/>
    <col min="14123" max="14123" width="9.140625" style="3"/>
    <col min="14124" max="14124" width="27.28515625" style="3" customWidth="1"/>
    <col min="14125" max="14125" width="9.140625" style="3"/>
    <col min="14126" max="14126" width="9.28515625" style="3" customWidth="1"/>
    <col min="14127" max="14127" width="11.85546875" style="3" customWidth="1"/>
    <col min="14128" max="14128" width="11.28515625" style="3" customWidth="1"/>
    <col min="14129" max="14129" width="9.140625" style="3"/>
    <col min="14130" max="14130" width="9.7109375" style="3" customWidth="1"/>
    <col min="14131" max="14131" width="9.140625" style="3"/>
    <col min="14132" max="14132" width="12.28515625" style="3" customWidth="1"/>
    <col min="14133" max="14139" width="9.140625" style="3"/>
    <col min="14140" max="14140" width="0" style="3" hidden="1" customWidth="1"/>
    <col min="14141" max="14155" width="9.140625" style="3"/>
    <col min="14156" max="14162" width="9.140625" style="3" customWidth="1"/>
    <col min="14163" max="14336" width="9.140625" style="3"/>
    <col min="14337" max="14337" width="4" style="3" customWidth="1"/>
    <col min="14338" max="14338" width="5.140625" style="3" customWidth="1"/>
    <col min="14339" max="14339" width="29.140625" style="3" customWidth="1"/>
    <col min="14340" max="14340" width="9.85546875" style="3" customWidth="1"/>
    <col min="14341" max="14341" width="10.5703125" style="3" customWidth="1"/>
    <col min="14342" max="14345" width="9.140625" style="3" customWidth="1"/>
    <col min="14346" max="14351" width="9.85546875" style="3" customWidth="1"/>
    <col min="14352" max="14352" width="10.85546875" style="3" bestFit="1" customWidth="1"/>
    <col min="14353" max="14364" width="0" style="3" hidden="1" customWidth="1"/>
    <col min="14365" max="14365" width="10.42578125" style="3" bestFit="1" customWidth="1"/>
    <col min="14366" max="14377" width="0" style="3" hidden="1" customWidth="1"/>
    <col min="14378" max="14378" width="10.42578125" style="3" bestFit="1" customWidth="1"/>
    <col min="14379" max="14379" width="9.140625" style="3"/>
    <col min="14380" max="14380" width="27.28515625" style="3" customWidth="1"/>
    <col min="14381" max="14381" width="9.140625" style="3"/>
    <col min="14382" max="14382" width="9.28515625" style="3" customWidth="1"/>
    <col min="14383" max="14383" width="11.85546875" style="3" customWidth="1"/>
    <col min="14384" max="14384" width="11.28515625" style="3" customWidth="1"/>
    <col min="14385" max="14385" width="9.140625" style="3"/>
    <col min="14386" max="14386" width="9.7109375" style="3" customWidth="1"/>
    <col min="14387" max="14387" width="9.140625" style="3"/>
    <col min="14388" max="14388" width="12.28515625" style="3" customWidth="1"/>
    <col min="14389" max="14395" width="9.140625" style="3"/>
    <col min="14396" max="14396" width="0" style="3" hidden="1" customWidth="1"/>
    <col min="14397" max="14411" width="9.140625" style="3"/>
    <col min="14412" max="14418" width="9.140625" style="3" customWidth="1"/>
    <col min="14419" max="14592" width="9.140625" style="3"/>
    <col min="14593" max="14593" width="4" style="3" customWidth="1"/>
    <col min="14594" max="14594" width="5.140625" style="3" customWidth="1"/>
    <col min="14595" max="14595" width="29.140625" style="3" customWidth="1"/>
    <col min="14596" max="14596" width="9.85546875" style="3" customWidth="1"/>
    <col min="14597" max="14597" width="10.5703125" style="3" customWidth="1"/>
    <col min="14598" max="14601" width="9.140625" style="3" customWidth="1"/>
    <col min="14602" max="14607" width="9.85546875" style="3" customWidth="1"/>
    <col min="14608" max="14608" width="10.85546875" style="3" bestFit="1" customWidth="1"/>
    <col min="14609" max="14620" width="0" style="3" hidden="1" customWidth="1"/>
    <col min="14621" max="14621" width="10.42578125" style="3" bestFit="1" customWidth="1"/>
    <col min="14622" max="14633" width="0" style="3" hidden="1" customWidth="1"/>
    <col min="14634" max="14634" width="10.42578125" style="3" bestFit="1" customWidth="1"/>
    <col min="14635" max="14635" width="9.140625" style="3"/>
    <col min="14636" max="14636" width="27.28515625" style="3" customWidth="1"/>
    <col min="14637" max="14637" width="9.140625" style="3"/>
    <col min="14638" max="14638" width="9.28515625" style="3" customWidth="1"/>
    <col min="14639" max="14639" width="11.85546875" style="3" customWidth="1"/>
    <col min="14640" max="14640" width="11.28515625" style="3" customWidth="1"/>
    <col min="14641" max="14641" width="9.140625" style="3"/>
    <col min="14642" max="14642" width="9.7109375" style="3" customWidth="1"/>
    <col min="14643" max="14643" width="9.140625" style="3"/>
    <col min="14644" max="14644" width="12.28515625" style="3" customWidth="1"/>
    <col min="14645" max="14651" width="9.140625" style="3"/>
    <col min="14652" max="14652" width="0" style="3" hidden="1" customWidth="1"/>
    <col min="14653" max="14667" width="9.140625" style="3"/>
    <col min="14668" max="14674" width="9.140625" style="3" customWidth="1"/>
    <col min="14675" max="14848" width="9.140625" style="3"/>
    <col min="14849" max="14849" width="4" style="3" customWidth="1"/>
    <col min="14850" max="14850" width="5.140625" style="3" customWidth="1"/>
    <col min="14851" max="14851" width="29.140625" style="3" customWidth="1"/>
    <col min="14852" max="14852" width="9.85546875" style="3" customWidth="1"/>
    <col min="14853" max="14853" width="10.5703125" style="3" customWidth="1"/>
    <col min="14854" max="14857" width="9.140625" style="3" customWidth="1"/>
    <col min="14858" max="14863" width="9.85546875" style="3" customWidth="1"/>
    <col min="14864" max="14864" width="10.85546875" style="3" bestFit="1" customWidth="1"/>
    <col min="14865" max="14876" width="0" style="3" hidden="1" customWidth="1"/>
    <col min="14877" max="14877" width="10.42578125" style="3" bestFit="1" customWidth="1"/>
    <col min="14878" max="14889" width="0" style="3" hidden="1" customWidth="1"/>
    <col min="14890" max="14890" width="10.42578125" style="3" bestFit="1" customWidth="1"/>
    <col min="14891" max="14891" width="9.140625" style="3"/>
    <col min="14892" max="14892" width="27.28515625" style="3" customWidth="1"/>
    <col min="14893" max="14893" width="9.140625" style="3"/>
    <col min="14894" max="14894" width="9.28515625" style="3" customWidth="1"/>
    <col min="14895" max="14895" width="11.85546875" style="3" customWidth="1"/>
    <col min="14896" max="14896" width="11.28515625" style="3" customWidth="1"/>
    <col min="14897" max="14897" width="9.140625" style="3"/>
    <col min="14898" max="14898" width="9.7109375" style="3" customWidth="1"/>
    <col min="14899" max="14899" width="9.140625" style="3"/>
    <col min="14900" max="14900" width="12.28515625" style="3" customWidth="1"/>
    <col min="14901" max="14907" width="9.140625" style="3"/>
    <col min="14908" max="14908" width="0" style="3" hidden="1" customWidth="1"/>
    <col min="14909" max="14923" width="9.140625" style="3"/>
    <col min="14924" max="14930" width="9.140625" style="3" customWidth="1"/>
    <col min="14931" max="15104" width="9.140625" style="3"/>
    <col min="15105" max="15105" width="4" style="3" customWidth="1"/>
    <col min="15106" max="15106" width="5.140625" style="3" customWidth="1"/>
    <col min="15107" max="15107" width="29.140625" style="3" customWidth="1"/>
    <col min="15108" max="15108" width="9.85546875" style="3" customWidth="1"/>
    <col min="15109" max="15109" width="10.5703125" style="3" customWidth="1"/>
    <col min="15110" max="15113" width="9.140625" style="3" customWidth="1"/>
    <col min="15114" max="15119" width="9.85546875" style="3" customWidth="1"/>
    <col min="15120" max="15120" width="10.85546875" style="3" bestFit="1" customWidth="1"/>
    <col min="15121" max="15132" width="0" style="3" hidden="1" customWidth="1"/>
    <col min="15133" max="15133" width="10.42578125" style="3" bestFit="1" customWidth="1"/>
    <col min="15134" max="15145" width="0" style="3" hidden="1" customWidth="1"/>
    <col min="15146" max="15146" width="10.42578125" style="3" bestFit="1" customWidth="1"/>
    <col min="15147" max="15147" width="9.140625" style="3"/>
    <col min="15148" max="15148" width="27.28515625" style="3" customWidth="1"/>
    <col min="15149" max="15149" width="9.140625" style="3"/>
    <col min="15150" max="15150" width="9.28515625" style="3" customWidth="1"/>
    <col min="15151" max="15151" width="11.85546875" style="3" customWidth="1"/>
    <col min="15152" max="15152" width="11.28515625" style="3" customWidth="1"/>
    <col min="15153" max="15153" width="9.140625" style="3"/>
    <col min="15154" max="15154" width="9.7109375" style="3" customWidth="1"/>
    <col min="15155" max="15155" width="9.140625" style="3"/>
    <col min="15156" max="15156" width="12.28515625" style="3" customWidth="1"/>
    <col min="15157" max="15163" width="9.140625" style="3"/>
    <col min="15164" max="15164" width="0" style="3" hidden="1" customWidth="1"/>
    <col min="15165" max="15179" width="9.140625" style="3"/>
    <col min="15180" max="15186" width="9.140625" style="3" customWidth="1"/>
    <col min="15187" max="15360" width="9.140625" style="3"/>
    <col min="15361" max="15361" width="4" style="3" customWidth="1"/>
    <col min="15362" max="15362" width="5.140625" style="3" customWidth="1"/>
    <col min="15363" max="15363" width="29.140625" style="3" customWidth="1"/>
    <col min="15364" max="15364" width="9.85546875" style="3" customWidth="1"/>
    <col min="15365" max="15365" width="10.5703125" style="3" customWidth="1"/>
    <col min="15366" max="15369" width="9.140625" style="3" customWidth="1"/>
    <col min="15370" max="15375" width="9.85546875" style="3" customWidth="1"/>
    <col min="15376" max="15376" width="10.85546875" style="3" bestFit="1" customWidth="1"/>
    <col min="15377" max="15388" width="0" style="3" hidden="1" customWidth="1"/>
    <col min="15389" max="15389" width="10.42578125" style="3" bestFit="1" customWidth="1"/>
    <col min="15390" max="15401" width="0" style="3" hidden="1" customWidth="1"/>
    <col min="15402" max="15402" width="10.42578125" style="3" bestFit="1" customWidth="1"/>
    <col min="15403" max="15403" width="9.140625" style="3"/>
    <col min="15404" max="15404" width="27.28515625" style="3" customWidth="1"/>
    <col min="15405" max="15405" width="9.140625" style="3"/>
    <col min="15406" max="15406" width="9.28515625" style="3" customWidth="1"/>
    <col min="15407" max="15407" width="11.85546875" style="3" customWidth="1"/>
    <col min="15408" max="15408" width="11.28515625" style="3" customWidth="1"/>
    <col min="15409" max="15409" width="9.140625" style="3"/>
    <col min="15410" max="15410" width="9.7109375" style="3" customWidth="1"/>
    <col min="15411" max="15411" width="9.140625" style="3"/>
    <col min="15412" max="15412" width="12.28515625" style="3" customWidth="1"/>
    <col min="15413" max="15419" width="9.140625" style="3"/>
    <col min="15420" max="15420" width="0" style="3" hidden="1" customWidth="1"/>
    <col min="15421" max="15435" width="9.140625" style="3"/>
    <col min="15436" max="15442" width="9.140625" style="3" customWidth="1"/>
    <col min="15443" max="15616" width="9.140625" style="3"/>
    <col min="15617" max="15617" width="4" style="3" customWidth="1"/>
    <col min="15618" max="15618" width="5.140625" style="3" customWidth="1"/>
    <col min="15619" max="15619" width="29.140625" style="3" customWidth="1"/>
    <col min="15620" max="15620" width="9.85546875" style="3" customWidth="1"/>
    <col min="15621" max="15621" width="10.5703125" style="3" customWidth="1"/>
    <col min="15622" max="15625" width="9.140625" style="3" customWidth="1"/>
    <col min="15626" max="15631" width="9.85546875" style="3" customWidth="1"/>
    <col min="15632" max="15632" width="10.85546875" style="3" bestFit="1" customWidth="1"/>
    <col min="15633" max="15644" width="0" style="3" hidden="1" customWidth="1"/>
    <col min="15645" max="15645" width="10.42578125" style="3" bestFit="1" customWidth="1"/>
    <col min="15646" max="15657" width="0" style="3" hidden="1" customWidth="1"/>
    <col min="15658" max="15658" width="10.42578125" style="3" bestFit="1" customWidth="1"/>
    <col min="15659" max="15659" width="9.140625" style="3"/>
    <col min="15660" max="15660" width="27.28515625" style="3" customWidth="1"/>
    <col min="15661" max="15661" width="9.140625" style="3"/>
    <col min="15662" max="15662" width="9.28515625" style="3" customWidth="1"/>
    <col min="15663" max="15663" width="11.85546875" style="3" customWidth="1"/>
    <col min="15664" max="15664" width="11.28515625" style="3" customWidth="1"/>
    <col min="15665" max="15665" width="9.140625" style="3"/>
    <col min="15666" max="15666" width="9.7109375" style="3" customWidth="1"/>
    <col min="15667" max="15667" width="9.140625" style="3"/>
    <col min="15668" max="15668" width="12.28515625" style="3" customWidth="1"/>
    <col min="15669" max="15675" width="9.140625" style="3"/>
    <col min="15676" max="15676" width="0" style="3" hidden="1" customWidth="1"/>
    <col min="15677" max="15691" width="9.140625" style="3"/>
    <col min="15692" max="15698" width="9.140625" style="3" customWidth="1"/>
    <col min="15699" max="15872" width="9.140625" style="3"/>
    <col min="15873" max="15873" width="4" style="3" customWidth="1"/>
    <col min="15874" max="15874" width="5.140625" style="3" customWidth="1"/>
    <col min="15875" max="15875" width="29.140625" style="3" customWidth="1"/>
    <col min="15876" max="15876" width="9.85546875" style="3" customWidth="1"/>
    <col min="15877" max="15877" width="10.5703125" style="3" customWidth="1"/>
    <col min="15878" max="15881" width="9.140625" style="3" customWidth="1"/>
    <col min="15882" max="15887" width="9.85546875" style="3" customWidth="1"/>
    <col min="15888" max="15888" width="10.85546875" style="3" bestFit="1" customWidth="1"/>
    <col min="15889" max="15900" width="0" style="3" hidden="1" customWidth="1"/>
    <col min="15901" max="15901" width="10.42578125" style="3" bestFit="1" customWidth="1"/>
    <col min="15902" max="15913" width="0" style="3" hidden="1" customWidth="1"/>
    <col min="15914" max="15914" width="10.42578125" style="3" bestFit="1" customWidth="1"/>
    <col min="15915" max="15915" width="9.140625" style="3"/>
    <col min="15916" max="15916" width="27.28515625" style="3" customWidth="1"/>
    <col min="15917" max="15917" width="9.140625" style="3"/>
    <col min="15918" max="15918" width="9.28515625" style="3" customWidth="1"/>
    <col min="15919" max="15919" width="11.85546875" style="3" customWidth="1"/>
    <col min="15920" max="15920" width="11.28515625" style="3" customWidth="1"/>
    <col min="15921" max="15921" width="9.140625" style="3"/>
    <col min="15922" max="15922" width="9.7109375" style="3" customWidth="1"/>
    <col min="15923" max="15923" width="9.140625" style="3"/>
    <col min="15924" max="15924" width="12.28515625" style="3" customWidth="1"/>
    <col min="15925" max="15931" width="9.140625" style="3"/>
    <col min="15932" max="15932" width="0" style="3" hidden="1" customWidth="1"/>
    <col min="15933" max="15947" width="9.140625" style="3"/>
    <col min="15948" max="15954" width="9.140625" style="3" customWidth="1"/>
    <col min="15955" max="16128" width="9.140625" style="3"/>
    <col min="16129" max="16129" width="4" style="3" customWidth="1"/>
    <col min="16130" max="16130" width="5.140625" style="3" customWidth="1"/>
    <col min="16131" max="16131" width="29.140625" style="3" customWidth="1"/>
    <col min="16132" max="16132" width="9.85546875" style="3" customWidth="1"/>
    <col min="16133" max="16133" width="10.5703125" style="3" customWidth="1"/>
    <col min="16134" max="16137" width="9.140625" style="3" customWidth="1"/>
    <col min="16138" max="16143" width="9.85546875" style="3" customWidth="1"/>
    <col min="16144" max="16144" width="10.85546875" style="3" bestFit="1" customWidth="1"/>
    <col min="16145" max="16156" width="0" style="3" hidden="1" customWidth="1"/>
    <col min="16157" max="16157" width="10.42578125" style="3" bestFit="1" customWidth="1"/>
    <col min="16158" max="16169" width="0" style="3" hidden="1" customWidth="1"/>
    <col min="16170" max="16170" width="10.42578125" style="3" bestFit="1" customWidth="1"/>
    <col min="16171" max="16171" width="9.140625" style="3"/>
    <col min="16172" max="16172" width="27.28515625" style="3" customWidth="1"/>
    <col min="16173" max="16173" width="9.140625" style="3"/>
    <col min="16174" max="16174" width="9.28515625" style="3" customWidth="1"/>
    <col min="16175" max="16175" width="11.85546875" style="3" customWidth="1"/>
    <col min="16176" max="16176" width="11.28515625" style="3" customWidth="1"/>
    <col min="16177" max="16177" width="9.140625" style="3"/>
    <col min="16178" max="16178" width="9.7109375" style="3" customWidth="1"/>
    <col min="16179" max="16179" width="9.140625" style="3"/>
    <col min="16180" max="16180" width="12.28515625" style="3" customWidth="1"/>
    <col min="16181" max="16187" width="9.140625" style="3"/>
    <col min="16188" max="16188" width="0" style="3" hidden="1" customWidth="1"/>
    <col min="16189" max="16203" width="9.140625" style="3"/>
    <col min="16204" max="16210" width="9.140625" style="3" customWidth="1"/>
    <col min="16211" max="16384" width="9.140625" style="3"/>
  </cols>
  <sheetData>
    <row r="1" spans="1:81" ht="72" customHeight="1" x14ac:dyDescent="0.25">
      <c r="C1"/>
      <c r="D1" s="29" t="s">
        <v>49</v>
      </c>
    </row>
    <row r="2" spans="1:81" x14ac:dyDescent="0.25">
      <c r="A2" s="104"/>
      <c r="B2" s="104" t="s">
        <v>50</v>
      </c>
      <c r="C2" s="104"/>
      <c r="D2" s="105"/>
      <c r="E2" s="104"/>
      <c r="F2" s="104"/>
      <c r="G2" s="104"/>
      <c r="H2" s="104"/>
      <c r="I2" s="104"/>
      <c r="J2" s="104"/>
      <c r="K2" s="104"/>
      <c r="L2" s="104"/>
      <c r="M2" s="104"/>
      <c r="N2" s="104"/>
      <c r="O2" s="104"/>
      <c r="P2" s="106"/>
      <c r="Q2" s="104"/>
      <c r="R2" s="104"/>
      <c r="S2" s="104"/>
      <c r="T2" s="104"/>
      <c r="U2" s="104"/>
      <c r="V2" s="104"/>
      <c r="W2" s="104"/>
      <c r="X2" s="104"/>
      <c r="Y2" s="104"/>
      <c r="Z2" s="104"/>
      <c r="AA2" s="104"/>
      <c r="AB2" s="104"/>
      <c r="AC2" s="106"/>
      <c r="AD2" s="104"/>
      <c r="AE2" s="104"/>
      <c r="AF2" s="104"/>
      <c r="AG2" s="104"/>
      <c r="AH2" s="104"/>
      <c r="AI2" s="104"/>
      <c r="AJ2" s="104"/>
      <c r="AK2" s="104"/>
      <c r="AL2" s="104"/>
      <c r="AM2" s="104"/>
      <c r="AN2" s="104"/>
      <c r="AO2" s="104"/>
      <c r="AP2" s="106"/>
      <c r="AR2" s="92"/>
      <c r="AS2" s="93" t="s">
        <v>51</v>
      </c>
      <c r="AT2" s="92"/>
      <c r="AU2" s="92"/>
      <c r="AV2" s="92"/>
      <c r="AW2" s="92"/>
      <c r="AX2" s="92"/>
      <c r="AY2" s="92"/>
      <c r="AZ2" s="92"/>
      <c r="CA2" s="3" t="s">
        <v>52</v>
      </c>
    </row>
    <row r="3" spans="1:81" x14ac:dyDescent="0.25">
      <c r="A3" s="30"/>
      <c r="B3" s="31"/>
      <c r="C3" s="30" t="s">
        <v>53</v>
      </c>
      <c r="D3" s="32" t="str">
        <f>$AU$5</f>
        <v>янв</v>
      </c>
      <c r="E3" s="33" t="str">
        <f t="shared" ref="E3:O3" ca="1" si="0">OFFSET(INDIRECT(ADDRESS(MATCH(D3,$CB$1:$CB$23,0),80,,1,),1),1,0)</f>
        <v>фев</v>
      </c>
      <c r="F3" s="33" t="str">
        <f t="shared" ca="1" si="0"/>
        <v>мар</v>
      </c>
      <c r="G3" s="33" t="str">
        <f t="shared" ca="1" si="0"/>
        <v>апр</v>
      </c>
      <c r="H3" s="33" t="str">
        <f t="shared" ca="1" si="0"/>
        <v>май</v>
      </c>
      <c r="I3" s="33" t="str">
        <f t="shared" ca="1" si="0"/>
        <v>июн</v>
      </c>
      <c r="J3" s="33" t="str">
        <f t="shared" ca="1" si="0"/>
        <v>июл</v>
      </c>
      <c r="K3" s="33" t="str">
        <f t="shared" ca="1" si="0"/>
        <v>авг</v>
      </c>
      <c r="L3" s="33" t="str">
        <f t="shared" ca="1" si="0"/>
        <v>сен</v>
      </c>
      <c r="M3" s="33" t="str">
        <f t="shared" ca="1" si="0"/>
        <v>окт</v>
      </c>
      <c r="N3" s="33" t="str">
        <f t="shared" ca="1" si="0"/>
        <v>ноя</v>
      </c>
      <c r="O3" s="33" t="str">
        <f t="shared" ca="1" si="0"/>
        <v>дек</v>
      </c>
      <c r="P3" s="34" t="s">
        <v>40</v>
      </c>
      <c r="Q3" s="32" t="str">
        <f>$AU$5</f>
        <v>янв</v>
      </c>
      <c r="R3" s="33" t="str">
        <f t="shared" ref="R3:AB3" ca="1" si="1">OFFSET(INDIRECT(ADDRESS(MATCH(Q3,$CB$1:$CB$23,0),80,,1,),1),1,0)</f>
        <v>фев</v>
      </c>
      <c r="S3" s="33" t="str">
        <f t="shared" ca="1" si="1"/>
        <v>мар</v>
      </c>
      <c r="T3" s="33" t="str">
        <f t="shared" ca="1" si="1"/>
        <v>апр</v>
      </c>
      <c r="U3" s="33" t="str">
        <f t="shared" ca="1" si="1"/>
        <v>май</v>
      </c>
      <c r="V3" s="33" t="str">
        <f t="shared" ca="1" si="1"/>
        <v>июн</v>
      </c>
      <c r="W3" s="33" t="str">
        <f t="shared" ca="1" si="1"/>
        <v>июл</v>
      </c>
      <c r="X3" s="33" t="str">
        <f t="shared" ca="1" si="1"/>
        <v>авг</v>
      </c>
      <c r="Y3" s="33" t="str">
        <f t="shared" ca="1" si="1"/>
        <v>сен</v>
      </c>
      <c r="Z3" s="33" t="str">
        <f t="shared" ca="1" si="1"/>
        <v>окт</v>
      </c>
      <c r="AA3" s="33" t="str">
        <f t="shared" ca="1" si="1"/>
        <v>ноя</v>
      </c>
      <c r="AB3" s="33" t="str">
        <f t="shared" ca="1" si="1"/>
        <v>дек</v>
      </c>
      <c r="AC3" s="34" t="s">
        <v>40</v>
      </c>
      <c r="AD3" s="32" t="str">
        <f>$AU$5</f>
        <v>янв</v>
      </c>
      <c r="AE3" s="33" t="str">
        <f t="shared" ref="AE3:AO3" ca="1" si="2">OFFSET(INDIRECT(ADDRESS(MATCH(AD3,$CB$1:$CB$23,0),80,,1,),1),1,0)</f>
        <v>фев</v>
      </c>
      <c r="AF3" s="33" t="str">
        <f t="shared" ca="1" si="2"/>
        <v>мар</v>
      </c>
      <c r="AG3" s="33" t="str">
        <f t="shared" ca="1" si="2"/>
        <v>апр</v>
      </c>
      <c r="AH3" s="33" t="str">
        <f t="shared" ca="1" si="2"/>
        <v>май</v>
      </c>
      <c r="AI3" s="33" t="str">
        <f t="shared" ca="1" si="2"/>
        <v>июн</v>
      </c>
      <c r="AJ3" s="33" t="str">
        <f t="shared" ca="1" si="2"/>
        <v>июл</v>
      </c>
      <c r="AK3" s="33" t="str">
        <f t="shared" ca="1" si="2"/>
        <v>авг</v>
      </c>
      <c r="AL3" s="33" t="str">
        <f t="shared" ca="1" si="2"/>
        <v>сен</v>
      </c>
      <c r="AM3" s="33" t="str">
        <f t="shared" ca="1" si="2"/>
        <v>окт</v>
      </c>
      <c r="AN3" s="33" t="str">
        <f t="shared" ca="1" si="2"/>
        <v>ноя</v>
      </c>
      <c r="AO3" s="33" t="str">
        <f t="shared" ca="1" si="2"/>
        <v>дек</v>
      </c>
      <c r="AP3" s="34" t="s">
        <v>40</v>
      </c>
      <c r="AQ3" s="4"/>
      <c r="AR3" s="122"/>
      <c r="AS3" s="123" t="s">
        <v>54</v>
      </c>
      <c r="AT3" s="122"/>
      <c r="AU3" s="122"/>
      <c r="AV3" s="122"/>
      <c r="AW3" s="122"/>
      <c r="AX3" s="122"/>
      <c r="AY3" s="122"/>
      <c r="AZ3" s="122"/>
      <c r="BA3" s="4"/>
      <c r="BB3" s="4"/>
      <c r="CA3" s="3" t="s">
        <v>52</v>
      </c>
    </row>
    <row r="4" spans="1:81" x14ac:dyDescent="0.25">
      <c r="A4" s="31"/>
      <c r="B4" s="31" t="s">
        <v>55</v>
      </c>
      <c r="C4" s="31"/>
      <c r="D4" s="35">
        <f t="shared" ref="D4:O4" si="3">VLOOKUP(D3,$CB$12:$CC$23,2,0)</f>
        <v>1</v>
      </c>
      <c r="E4" s="35">
        <f t="shared" ca="1" si="3"/>
        <v>1</v>
      </c>
      <c r="F4" s="35">
        <f t="shared" ca="1" si="3"/>
        <v>1</v>
      </c>
      <c r="G4" s="35">
        <f t="shared" ca="1" si="3"/>
        <v>1</v>
      </c>
      <c r="H4" s="35">
        <f t="shared" ca="1" si="3"/>
        <v>1</v>
      </c>
      <c r="I4" s="35">
        <f t="shared" ca="1" si="3"/>
        <v>1</v>
      </c>
      <c r="J4" s="35">
        <f t="shared" ca="1" si="3"/>
        <v>1</v>
      </c>
      <c r="K4" s="35">
        <f t="shared" ca="1" si="3"/>
        <v>1</v>
      </c>
      <c r="L4" s="35">
        <f t="shared" ca="1" si="3"/>
        <v>1</v>
      </c>
      <c r="M4" s="35">
        <f t="shared" ca="1" si="3"/>
        <v>1</v>
      </c>
      <c r="N4" s="35">
        <f t="shared" ca="1" si="3"/>
        <v>1</v>
      </c>
      <c r="O4" s="35">
        <f t="shared" ca="1" si="3"/>
        <v>1</v>
      </c>
      <c r="P4" s="34" t="s">
        <v>41</v>
      </c>
      <c r="Q4" s="36">
        <f t="shared" ref="Q4:AB4" si="4">VLOOKUP(Q3,$CB$12:$CC$23,2,0)</f>
        <v>1</v>
      </c>
      <c r="R4" s="37">
        <f t="shared" ca="1" si="4"/>
        <v>1</v>
      </c>
      <c r="S4" s="37">
        <f t="shared" ca="1" si="4"/>
        <v>1</v>
      </c>
      <c r="T4" s="37">
        <f t="shared" ca="1" si="4"/>
        <v>1</v>
      </c>
      <c r="U4" s="37">
        <f t="shared" ca="1" si="4"/>
        <v>1</v>
      </c>
      <c r="V4" s="37">
        <f t="shared" ca="1" si="4"/>
        <v>1</v>
      </c>
      <c r="W4" s="37">
        <f t="shared" ca="1" si="4"/>
        <v>1</v>
      </c>
      <c r="X4" s="37">
        <f t="shared" ca="1" si="4"/>
        <v>1</v>
      </c>
      <c r="Y4" s="37">
        <f t="shared" ca="1" si="4"/>
        <v>1</v>
      </c>
      <c r="Z4" s="37">
        <f t="shared" ca="1" si="4"/>
        <v>1</v>
      </c>
      <c r="AA4" s="37">
        <f t="shared" ca="1" si="4"/>
        <v>1</v>
      </c>
      <c r="AB4" s="37">
        <f t="shared" ca="1" si="4"/>
        <v>1</v>
      </c>
      <c r="AC4" s="34" t="s">
        <v>44</v>
      </c>
      <c r="AD4" s="36">
        <f t="shared" ref="AD4:AO4" si="5">VLOOKUP(AD3,$CB$12:$CC$23,2,0)</f>
        <v>1</v>
      </c>
      <c r="AE4" s="37">
        <f t="shared" ca="1" si="5"/>
        <v>1</v>
      </c>
      <c r="AF4" s="37">
        <f t="shared" ca="1" si="5"/>
        <v>1</v>
      </c>
      <c r="AG4" s="37">
        <f t="shared" ca="1" si="5"/>
        <v>1</v>
      </c>
      <c r="AH4" s="37">
        <f t="shared" ca="1" si="5"/>
        <v>1</v>
      </c>
      <c r="AI4" s="37">
        <f t="shared" ca="1" si="5"/>
        <v>1</v>
      </c>
      <c r="AJ4" s="37">
        <f t="shared" ca="1" si="5"/>
        <v>1</v>
      </c>
      <c r="AK4" s="37">
        <f t="shared" ca="1" si="5"/>
        <v>1</v>
      </c>
      <c r="AL4" s="37">
        <f t="shared" ca="1" si="5"/>
        <v>1</v>
      </c>
      <c r="AM4" s="37">
        <f t="shared" ca="1" si="5"/>
        <v>1</v>
      </c>
      <c r="AN4" s="37">
        <f t="shared" ca="1" si="5"/>
        <v>1</v>
      </c>
      <c r="AO4" s="37">
        <f t="shared" ca="1" si="5"/>
        <v>1</v>
      </c>
      <c r="AP4" s="34" t="s">
        <v>56</v>
      </c>
      <c r="AQ4" s="4"/>
      <c r="AR4" s="5"/>
      <c r="AS4" s="6" t="s">
        <v>57</v>
      </c>
      <c r="AT4" s="7" t="s">
        <v>58</v>
      </c>
      <c r="AU4" s="7"/>
      <c r="AV4" s="8"/>
      <c r="AW4" s="7"/>
      <c r="AX4" s="7"/>
      <c r="AY4" s="7"/>
      <c r="AZ4" s="7"/>
      <c r="BA4" s="4"/>
      <c r="BB4" s="4"/>
      <c r="BH4" s="3" t="s">
        <v>59</v>
      </c>
      <c r="CA4" s="3" t="s">
        <v>52</v>
      </c>
    </row>
    <row r="5" spans="1:81" x14ac:dyDescent="0.25">
      <c r="A5" s="107"/>
      <c r="B5" s="108" t="s">
        <v>60</v>
      </c>
      <c r="C5" s="107"/>
      <c r="D5" s="109">
        <v>0.3</v>
      </c>
      <c r="E5" s="109">
        <v>0.6</v>
      </c>
      <c r="F5" s="109">
        <v>0.8</v>
      </c>
      <c r="G5" s="109">
        <v>0.9</v>
      </c>
      <c r="H5" s="109">
        <v>0.9</v>
      </c>
      <c r="I5" s="109">
        <v>1</v>
      </c>
      <c r="J5" s="109">
        <v>1</v>
      </c>
      <c r="K5" s="109">
        <v>1</v>
      </c>
      <c r="L5" s="109">
        <v>1</v>
      </c>
      <c r="M5" s="109">
        <v>1</v>
      </c>
      <c r="N5" s="109">
        <v>1</v>
      </c>
      <c r="O5" s="109">
        <v>1</v>
      </c>
      <c r="P5" s="110"/>
      <c r="Q5" s="109">
        <v>1</v>
      </c>
      <c r="R5" s="109">
        <v>1</v>
      </c>
      <c r="S5" s="109">
        <v>1</v>
      </c>
      <c r="T5" s="109">
        <v>1</v>
      </c>
      <c r="U5" s="109">
        <v>1</v>
      </c>
      <c r="V5" s="109">
        <v>1</v>
      </c>
      <c r="W5" s="109">
        <v>1</v>
      </c>
      <c r="X5" s="109">
        <v>1</v>
      </c>
      <c r="Y5" s="109">
        <v>1</v>
      </c>
      <c r="Z5" s="109">
        <v>1</v>
      </c>
      <c r="AA5" s="109">
        <v>1</v>
      </c>
      <c r="AB5" s="109">
        <v>1</v>
      </c>
      <c r="AC5" s="110"/>
      <c r="AD5" s="109">
        <v>1</v>
      </c>
      <c r="AE5" s="109">
        <v>1</v>
      </c>
      <c r="AF5" s="109">
        <v>1</v>
      </c>
      <c r="AG5" s="109">
        <v>1</v>
      </c>
      <c r="AH5" s="109">
        <v>1</v>
      </c>
      <c r="AI5" s="109">
        <v>1</v>
      </c>
      <c r="AJ5" s="109">
        <v>1</v>
      </c>
      <c r="AK5" s="109">
        <v>1</v>
      </c>
      <c r="AL5" s="109">
        <v>1</v>
      </c>
      <c r="AM5" s="109">
        <v>1</v>
      </c>
      <c r="AN5" s="109">
        <v>1</v>
      </c>
      <c r="AO5" s="109">
        <v>1</v>
      </c>
      <c r="AP5" s="110"/>
      <c r="AQ5" s="4"/>
      <c r="AR5" s="9" t="s">
        <v>61</v>
      </c>
      <c r="AS5" s="9"/>
      <c r="AT5" s="9"/>
      <c r="AU5" s="94" t="s">
        <v>69</v>
      </c>
      <c r="AV5" s="9"/>
      <c r="AW5" s="9"/>
      <c r="AX5" s="9"/>
      <c r="AY5" s="9"/>
      <c r="AZ5" s="9"/>
      <c r="BH5" s="3" t="s">
        <v>58</v>
      </c>
    </row>
    <row r="6" spans="1:81" x14ac:dyDescent="0.25">
      <c r="A6" s="131" t="s">
        <v>63</v>
      </c>
      <c r="B6" s="131"/>
      <c r="C6" s="131"/>
      <c r="D6" s="72">
        <f t="shared" ref="D6:O6" si="6">SUM(D7:D13)</f>
        <v>123976.8</v>
      </c>
      <c r="E6" s="73">
        <f t="shared" ca="1" si="6"/>
        <v>247953.6</v>
      </c>
      <c r="F6" s="73">
        <f t="shared" ca="1" si="6"/>
        <v>330604.79999999999</v>
      </c>
      <c r="G6" s="73">
        <f t="shared" ca="1" si="6"/>
        <v>371930.4</v>
      </c>
      <c r="H6" s="73">
        <f t="shared" ca="1" si="6"/>
        <v>371930.4</v>
      </c>
      <c r="I6" s="73">
        <f t="shared" ca="1" si="6"/>
        <v>413256</v>
      </c>
      <c r="J6" s="73">
        <f t="shared" ca="1" si="6"/>
        <v>413256</v>
      </c>
      <c r="K6" s="73">
        <f t="shared" ca="1" si="6"/>
        <v>413256</v>
      </c>
      <c r="L6" s="73">
        <f t="shared" ca="1" si="6"/>
        <v>413256</v>
      </c>
      <c r="M6" s="73">
        <f t="shared" ca="1" si="6"/>
        <v>413256</v>
      </c>
      <c r="N6" s="73">
        <f t="shared" ca="1" si="6"/>
        <v>413256</v>
      </c>
      <c r="O6" s="73">
        <f t="shared" ca="1" si="6"/>
        <v>413256</v>
      </c>
      <c r="P6" s="74">
        <f ca="1">SUM(D6:O6)</f>
        <v>4339188</v>
      </c>
      <c r="Q6" s="72">
        <f t="shared" ref="Q6:AB6" si="7">SUM(Q7:Q13)</f>
        <v>413256</v>
      </c>
      <c r="R6" s="73">
        <f t="shared" ca="1" si="7"/>
        <v>413256</v>
      </c>
      <c r="S6" s="73">
        <f t="shared" ca="1" si="7"/>
        <v>413256</v>
      </c>
      <c r="T6" s="73">
        <f t="shared" ca="1" si="7"/>
        <v>413256</v>
      </c>
      <c r="U6" s="73">
        <f t="shared" ca="1" si="7"/>
        <v>413256</v>
      </c>
      <c r="V6" s="73">
        <f t="shared" ca="1" si="7"/>
        <v>413256</v>
      </c>
      <c r="W6" s="73">
        <f t="shared" ca="1" si="7"/>
        <v>413256</v>
      </c>
      <c r="X6" s="73">
        <f t="shared" ca="1" si="7"/>
        <v>413256</v>
      </c>
      <c r="Y6" s="73">
        <f t="shared" ca="1" si="7"/>
        <v>413256</v>
      </c>
      <c r="Z6" s="73">
        <f t="shared" ca="1" si="7"/>
        <v>413256</v>
      </c>
      <c r="AA6" s="73">
        <f t="shared" ca="1" si="7"/>
        <v>413256</v>
      </c>
      <c r="AB6" s="73">
        <f t="shared" ca="1" si="7"/>
        <v>413256</v>
      </c>
      <c r="AC6" s="74">
        <f ca="1">SUM(Q6:AB6)</f>
        <v>4959072</v>
      </c>
      <c r="AD6" s="72">
        <f t="shared" ref="AD6:AO6" si="8">SUM(AD7:AD13)</f>
        <v>413256</v>
      </c>
      <c r="AE6" s="73">
        <f t="shared" ca="1" si="8"/>
        <v>413256</v>
      </c>
      <c r="AF6" s="73">
        <f t="shared" ca="1" si="8"/>
        <v>413256</v>
      </c>
      <c r="AG6" s="73">
        <f t="shared" ca="1" si="8"/>
        <v>413256</v>
      </c>
      <c r="AH6" s="73">
        <f t="shared" ca="1" si="8"/>
        <v>413256</v>
      </c>
      <c r="AI6" s="73">
        <f t="shared" ca="1" si="8"/>
        <v>413256</v>
      </c>
      <c r="AJ6" s="73">
        <f t="shared" ca="1" si="8"/>
        <v>413256</v>
      </c>
      <c r="AK6" s="73">
        <f t="shared" ca="1" si="8"/>
        <v>413256</v>
      </c>
      <c r="AL6" s="73">
        <f t="shared" ca="1" si="8"/>
        <v>413256</v>
      </c>
      <c r="AM6" s="73">
        <f t="shared" ca="1" si="8"/>
        <v>413256</v>
      </c>
      <c r="AN6" s="73">
        <f t="shared" ca="1" si="8"/>
        <v>413256</v>
      </c>
      <c r="AO6" s="73">
        <f t="shared" ca="1" si="8"/>
        <v>413256</v>
      </c>
      <c r="AP6" s="74">
        <f ca="1">SUM(AD6:AO6)</f>
        <v>4959072</v>
      </c>
      <c r="AQ6" s="4"/>
      <c r="AR6" s="120" t="s">
        <v>64</v>
      </c>
      <c r="AS6" s="120"/>
      <c r="AT6" s="120"/>
      <c r="AU6" s="120"/>
      <c r="AV6" s="120"/>
      <c r="AW6" s="120"/>
      <c r="AX6" s="120"/>
      <c r="AY6" s="120"/>
      <c r="AZ6" s="120"/>
      <c r="BA6" s="4"/>
      <c r="BB6" s="4"/>
      <c r="BH6" s="3" t="s">
        <v>119</v>
      </c>
    </row>
    <row r="7" spans="1:81" ht="15" customHeight="1" x14ac:dyDescent="0.25">
      <c r="A7" s="38" t="s">
        <v>0</v>
      </c>
      <c r="B7" s="129" t="s">
        <v>124</v>
      </c>
      <c r="C7" s="129"/>
      <c r="D7" s="39">
        <f>D5*D4*$AU$7*$AX$7</f>
        <v>64574.1</v>
      </c>
      <c r="E7" s="40">
        <f t="shared" ref="E7:O7" ca="1" si="9">E5*E4*$AU$7*$AX$7</f>
        <v>129148.2</v>
      </c>
      <c r="F7" s="39">
        <f t="shared" ca="1" si="9"/>
        <v>172197.6</v>
      </c>
      <c r="G7" s="39">
        <f t="shared" ca="1" si="9"/>
        <v>193722.30000000002</v>
      </c>
      <c r="H7" s="39">
        <f t="shared" ca="1" si="9"/>
        <v>193722.30000000002</v>
      </c>
      <c r="I7" s="39">
        <f t="shared" ca="1" si="9"/>
        <v>215247</v>
      </c>
      <c r="J7" s="39">
        <f t="shared" ca="1" si="9"/>
        <v>215247</v>
      </c>
      <c r="K7" s="39">
        <f t="shared" ca="1" si="9"/>
        <v>215247</v>
      </c>
      <c r="L7" s="39">
        <f t="shared" ca="1" si="9"/>
        <v>215247</v>
      </c>
      <c r="M7" s="39">
        <f t="shared" ca="1" si="9"/>
        <v>215247</v>
      </c>
      <c r="N7" s="39">
        <f t="shared" ca="1" si="9"/>
        <v>215247</v>
      </c>
      <c r="O7" s="41">
        <f t="shared" ca="1" si="9"/>
        <v>215247</v>
      </c>
      <c r="P7" s="41">
        <f t="shared" ref="P7:P10" ca="1" si="10">SUM(D7:O7)</f>
        <v>2260093.5</v>
      </c>
      <c r="Q7" s="39">
        <f>Q5*Q4*$AU$7*$AX$7</f>
        <v>215247</v>
      </c>
      <c r="R7" s="39">
        <f t="shared" ref="R7:AB7" ca="1" si="11">R5*R4*$AU$7*$AX$7</f>
        <v>215247</v>
      </c>
      <c r="S7" s="39">
        <f t="shared" ca="1" si="11"/>
        <v>215247</v>
      </c>
      <c r="T7" s="39">
        <f t="shared" ca="1" si="11"/>
        <v>215247</v>
      </c>
      <c r="U7" s="39">
        <f t="shared" ca="1" si="11"/>
        <v>215247</v>
      </c>
      <c r="V7" s="39">
        <f t="shared" ca="1" si="11"/>
        <v>215247</v>
      </c>
      <c r="W7" s="39">
        <f t="shared" ca="1" si="11"/>
        <v>215247</v>
      </c>
      <c r="X7" s="39">
        <f t="shared" ca="1" si="11"/>
        <v>215247</v>
      </c>
      <c r="Y7" s="39">
        <f t="shared" ca="1" si="11"/>
        <v>215247</v>
      </c>
      <c r="Z7" s="39">
        <f t="shared" ca="1" si="11"/>
        <v>215247</v>
      </c>
      <c r="AA7" s="39">
        <f t="shared" ca="1" si="11"/>
        <v>215247</v>
      </c>
      <c r="AB7" s="41">
        <f t="shared" ca="1" si="11"/>
        <v>215247</v>
      </c>
      <c r="AC7" s="41">
        <f t="shared" ref="AC7:AC10" ca="1" si="12">SUM(Q7:AB7)</f>
        <v>2582964</v>
      </c>
      <c r="AD7" s="39">
        <f>AD5*AD4*$AU$7*$AX$7</f>
        <v>215247</v>
      </c>
      <c r="AE7" s="39">
        <f t="shared" ref="AE7:AO7" ca="1" si="13">AE5*AE4*$AU$7*$AX$7</f>
        <v>215247</v>
      </c>
      <c r="AF7" s="39">
        <f t="shared" ca="1" si="13"/>
        <v>215247</v>
      </c>
      <c r="AG7" s="39">
        <f t="shared" ca="1" si="13"/>
        <v>215247</v>
      </c>
      <c r="AH7" s="39">
        <f t="shared" ca="1" si="13"/>
        <v>215247</v>
      </c>
      <c r="AI7" s="39">
        <f t="shared" ca="1" si="13"/>
        <v>215247</v>
      </c>
      <c r="AJ7" s="39">
        <f t="shared" ca="1" si="13"/>
        <v>215247</v>
      </c>
      <c r="AK7" s="39">
        <f t="shared" ca="1" si="13"/>
        <v>215247</v>
      </c>
      <c r="AL7" s="39">
        <f t="shared" ca="1" si="13"/>
        <v>215247</v>
      </c>
      <c r="AM7" s="39">
        <f t="shared" ca="1" si="13"/>
        <v>215247</v>
      </c>
      <c r="AN7" s="39">
        <f t="shared" ca="1" si="13"/>
        <v>215247</v>
      </c>
      <c r="AO7" s="41">
        <f t="shared" ca="1" si="13"/>
        <v>215247</v>
      </c>
      <c r="AP7" s="41">
        <f t="shared" ref="AP7:AP10" ca="1" si="14">SUM(AD7:AO7)</f>
        <v>2582964</v>
      </c>
      <c r="AQ7" s="4"/>
      <c r="AR7" s="130" t="s">
        <v>124</v>
      </c>
      <c r="AS7" s="130"/>
      <c r="AT7" s="11" t="s">
        <v>118</v>
      </c>
      <c r="AU7" s="94">
        <f>IF($AT$4="островок",457,446)</f>
        <v>457</v>
      </c>
      <c r="AV7" s="9"/>
      <c r="AW7" s="12" t="s">
        <v>65</v>
      </c>
      <c r="AX7" s="94">
        <f>IF($AT$4="островок",471,472)</f>
        <v>471</v>
      </c>
      <c r="AY7" s="13" t="s">
        <v>66</v>
      </c>
      <c r="AZ7" s="13"/>
      <c r="BA7" s="4"/>
      <c r="BB7" s="4"/>
    </row>
    <row r="8" spans="1:81" x14ac:dyDescent="0.25">
      <c r="A8" s="38" t="s">
        <v>1</v>
      </c>
      <c r="B8" s="129" t="s">
        <v>3</v>
      </c>
      <c r="C8" s="129"/>
      <c r="D8" s="39">
        <f>D5*D4*$AU$8*$AX$8</f>
        <v>28169.4</v>
      </c>
      <c r="E8" s="40">
        <f t="shared" ref="E8:O8" ca="1" si="15">E5*E4*$AU$8*$AX$8</f>
        <v>56338.8</v>
      </c>
      <c r="F8" s="39">
        <f t="shared" ca="1" si="15"/>
        <v>75118.400000000009</v>
      </c>
      <c r="G8" s="39">
        <f t="shared" ca="1" si="15"/>
        <v>84508.200000000012</v>
      </c>
      <c r="H8" s="39">
        <f t="shared" ca="1" si="15"/>
        <v>84508.200000000012</v>
      </c>
      <c r="I8" s="39">
        <f t="shared" ca="1" si="15"/>
        <v>93898</v>
      </c>
      <c r="J8" s="39">
        <f t="shared" ca="1" si="15"/>
        <v>93898</v>
      </c>
      <c r="K8" s="39">
        <f t="shared" ca="1" si="15"/>
        <v>93898</v>
      </c>
      <c r="L8" s="39">
        <f t="shared" ca="1" si="15"/>
        <v>93898</v>
      </c>
      <c r="M8" s="39">
        <f t="shared" ca="1" si="15"/>
        <v>93898</v>
      </c>
      <c r="N8" s="39">
        <f t="shared" ca="1" si="15"/>
        <v>93898</v>
      </c>
      <c r="O8" s="41">
        <f t="shared" ca="1" si="15"/>
        <v>93898</v>
      </c>
      <c r="P8" s="41">
        <f t="shared" ca="1" si="10"/>
        <v>985929</v>
      </c>
      <c r="Q8" s="39">
        <f>Q5*Q4*$AU$8*$AX$8</f>
        <v>93898</v>
      </c>
      <c r="R8" s="39">
        <f t="shared" ref="R8:AB8" ca="1" si="16">R5*R4*$AU$8*$AX$8</f>
        <v>93898</v>
      </c>
      <c r="S8" s="39">
        <f t="shared" ca="1" si="16"/>
        <v>93898</v>
      </c>
      <c r="T8" s="39">
        <f t="shared" ca="1" si="16"/>
        <v>93898</v>
      </c>
      <c r="U8" s="39">
        <f t="shared" ca="1" si="16"/>
        <v>93898</v>
      </c>
      <c r="V8" s="39">
        <f t="shared" ca="1" si="16"/>
        <v>93898</v>
      </c>
      <c r="W8" s="39">
        <f t="shared" ca="1" si="16"/>
        <v>93898</v>
      </c>
      <c r="X8" s="39">
        <f t="shared" ca="1" si="16"/>
        <v>93898</v>
      </c>
      <c r="Y8" s="39">
        <f t="shared" ca="1" si="16"/>
        <v>93898</v>
      </c>
      <c r="Z8" s="39">
        <f t="shared" ca="1" si="16"/>
        <v>93898</v>
      </c>
      <c r="AA8" s="39">
        <f t="shared" ca="1" si="16"/>
        <v>93898</v>
      </c>
      <c r="AB8" s="41">
        <f t="shared" ca="1" si="16"/>
        <v>93898</v>
      </c>
      <c r="AC8" s="41">
        <f t="shared" ca="1" si="12"/>
        <v>1126776</v>
      </c>
      <c r="AD8" s="39">
        <f>AD5*AD4*$AU$8*$AX$8</f>
        <v>93898</v>
      </c>
      <c r="AE8" s="39">
        <f t="shared" ref="AE8:AO8" ca="1" si="17">AE5*AE4*$AU$8*$AX$8</f>
        <v>93898</v>
      </c>
      <c r="AF8" s="39">
        <f t="shared" ca="1" si="17"/>
        <v>93898</v>
      </c>
      <c r="AG8" s="39">
        <f t="shared" ca="1" si="17"/>
        <v>93898</v>
      </c>
      <c r="AH8" s="39">
        <f t="shared" ca="1" si="17"/>
        <v>93898</v>
      </c>
      <c r="AI8" s="39">
        <f t="shared" ca="1" si="17"/>
        <v>93898</v>
      </c>
      <c r="AJ8" s="39">
        <f t="shared" ca="1" si="17"/>
        <v>93898</v>
      </c>
      <c r="AK8" s="39">
        <f t="shared" ca="1" si="17"/>
        <v>93898</v>
      </c>
      <c r="AL8" s="39">
        <f t="shared" ca="1" si="17"/>
        <v>93898</v>
      </c>
      <c r="AM8" s="39">
        <f t="shared" ca="1" si="17"/>
        <v>93898</v>
      </c>
      <c r="AN8" s="39">
        <f t="shared" ca="1" si="17"/>
        <v>93898</v>
      </c>
      <c r="AO8" s="41">
        <f t="shared" ca="1" si="17"/>
        <v>93898</v>
      </c>
      <c r="AP8" s="41">
        <f t="shared" ca="1" si="14"/>
        <v>1126776</v>
      </c>
      <c r="AQ8" s="4"/>
      <c r="AR8" s="130" t="s">
        <v>3</v>
      </c>
      <c r="AS8" s="130"/>
      <c r="AT8" s="11" t="s">
        <v>118</v>
      </c>
      <c r="AU8" s="94">
        <f>IF($AT$4="островок",38,42)</f>
        <v>38</v>
      </c>
      <c r="AV8" s="9"/>
      <c r="AW8" s="12" t="s">
        <v>65</v>
      </c>
      <c r="AX8" s="94">
        <f>IF(AT4="островок",2471,2479)</f>
        <v>2471</v>
      </c>
      <c r="AY8" s="13" t="s">
        <v>66</v>
      </c>
      <c r="AZ8" s="13"/>
      <c r="BA8" s="4"/>
      <c r="BB8" s="4"/>
    </row>
    <row r="9" spans="1:81" x14ac:dyDescent="0.25">
      <c r="A9" s="38" t="s">
        <v>2</v>
      </c>
      <c r="B9" s="129" t="s">
        <v>125</v>
      </c>
      <c r="C9" s="129"/>
      <c r="D9" s="39">
        <f>D5*D4*$AU$9*$AX$9</f>
        <v>2557.7999999999997</v>
      </c>
      <c r="E9" s="40">
        <f t="shared" ref="E9:O9" ca="1" si="18">E5*E4*$AU$9*$AX$9</f>
        <v>5115.5999999999995</v>
      </c>
      <c r="F9" s="39">
        <f t="shared" ca="1" si="18"/>
        <v>6820.8</v>
      </c>
      <c r="G9" s="39">
        <f t="shared" ca="1" si="18"/>
        <v>7673.4000000000005</v>
      </c>
      <c r="H9" s="39">
        <f t="shared" ca="1" si="18"/>
        <v>7673.4000000000005</v>
      </c>
      <c r="I9" s="39">
        <f t="shared" ca="1" si="18"/>
        <v>8526</v>
      </c>
      <c r="J9" s="39">
        <f t="shared" ca="1" si="18"/>
        <v>8526</v>
      </c>
      <c r="K9" s="39">
        <f t="shared" ca="1" si="18"/>
        <v>8526</v>
      </c>
      <c r="L9" s="39">
        <f t="shared" ca="1" si="18"/>
        <v>8526</v>
      </c>
      <c r="M9" s="39">
        <f t="shared" ca="1" si="18"/>
        <v>8526</v>
      </c>
      <c r="N9" s="39">
        <f t="shared" ca="1" si="18"/>
        <v>8526</v>
      </c>
      <c r="O9" s="41">
        <f t="shared" ca="1" si="18"/>
        <v>8526</v>
      </c>
      <c r="P9" s="41">
        <f t="shared" ca="1" si="10"/>
        <v>89523</v>
      </c>
      <c r="Q9" s="39">
        <f>Q5*Q4*$AU$9*$AX$9</f>
        <v>8526</v>
      </c>
      <c r="R9" s="39">
        <f t="shared" ref="R9:AB9" ca="1" si="19">R5*R4*$AU$9*$AX$9</f>
        <v>8526</v>
      </c>
      <c r="S9" s="39">
        <f t="shared" ca="1" si="19"/>
        <v>8526</v>
      </c>
      <c r="T9" s="39">
        <f t="shared" ca="1" si="19"/>
        <v>8526</v>
      </c>
      <c r="U9" s="39">
        <f t="shared" ca="1" si="19"/>
        <v>8526</v>
      </c>
      <c r="V9" s="39">
        <f t="shared" ca="1" si="19"/>
        <v>8526</v>
      </c>
      <c r="W9" s="39">
        <f t="shared" ca="1" si="19"/>
        <v>8526</v>
      </c>
      <c r="X9" s="39">
        <f t="shared" ca="1" si="19"/>
        <v>8526</v>
      </c>
      <c r="Y9" s="39">
        <f t="shared" ca="1" si="19"/>
        <v>8526</v>
      </c>
      <c r="Z9" s="39">
        <f t="shared" ca="1" si="19"/>
        <v>8526</v>
      </c>
      <c r="AA9" s="39">
        <f t="shared" ca="1" si="19"/>
        <v>8526</v>
      </c>
      <c r="AB9" s="41">
        <f t="shared" ca="1" si="19"/>
        <v>8526</v>
      </c>
      <c r="AC9" s="41">
        <f t="shared" ca="1" si="12"/>
        <v>102312</v>
      </c>
      <c r="AD9" s="39">
        <f>AD5*AD4*$AU$9*$AX$9</f>
        <v>8526</v>
      </c>
      <c r="AE9" s="39">
        <f t="shared" ref="AE9:AO9" ca="1" si="20">AE5*AE4*$AU$9*$AX$9</f>
        <v>8526</v>
      </c>
      <c r="AF9" s="39">
        <f t="shared" ca="1" si="20"/>
        <v>8526</v>
      </c>
      <c r="AG9" s="39">
        <f t="shared" ca="1" si="20"/>
        <v>8526</v>
      </c>
      <c r="AH9" s="39">
        <f t="shared" ca="1" si="20"/>
        <v>8526</v>
      </c>
      <c r="AI9" s="39">
        <f t="shared" ca="1" si="20"/>
        <v>8526</v>
      </c>
      <c r="AJ9" s="39">
        <f t="shared" ca="1" si="20"/>
        <v>8526</v>
      </c>
      <c r="AK9" s="39">
        <f t="shared" ca="1" si="20"/>
        <v>8526</v>
      </c>
      <c r="AL9" s="39">
        <f t="shared" ca="1" si="20"/>
        <v>8526</v>
      </c>
      <c r="AM9" s="39">
        <f t="shared" ca="1" si="20"/>
        <v>8526</v>
      </c>
      <c r="AN9" s="39">
        <f t="shared" ca="1" si="20"/>
        <v>8526</v>
      </c>
      <c r="AO9" s="41">
        <f t="shared" ca="1" si="20"/>
        <v>8526</v>
      </c>
      <c r="AP9" s="41">
        <f t="shared" ca="1" si="14"/>
        <v>102312</v>
      </c>
      <c r="AQ9" s="4"/>
      <c r="AR9" s="130" t="s">
        <v>125</v>
      </c>
      <c r="AS9" s="130"/>
      <c r="AT9" s="11" t="s">
        <v>118</v>
      </c>
      <c r="AU9" s="94">
        <f>IF($AT$4="островок",42,45)</f>
        <v>42</v>
      </c>
      <c r="AV9" s="9"/>
      <c r="AW9" s="12" t="s">
        <v>65</v>
      </c>
      <c r="AX9" s="94">
        <f>IF($AT$4="островок",203,189)</f>
        <v>203</v>
      </c>
      <c r="AY9" s="13" t="s">
        <v>66</v>
      </c>
      <c r="AZ9" s="13"/>
      <c r="BA9" s="4"/>
      <c r="BB9" s="4"/>
    </row>
    <row r="10" spans="1:81" x14ac:dyDescent="0.25">
      <c r="A10" s="38" t="s">
        <v>120</v>
      </c>
      <c r="B10" s="129" t="s">
        <v>126</v>
      </c>
      <c r="C10" s="129"/>
      <c r="D10" s="39">
        <f>D5*D4*$AU$10*$AX$10</f>
        <v>5286</v>
      </c>
      <c r="E10" s="40">
        <f t="shared" ref="E10:O10" ca="1" si="21">E5*E4*$AU$10*$AX$10</f>
        <v>10572</v>
      </c>
      <c r="F10" s="39">
        <f t="shared" ca="1" si="21"/>
        <v>14096</v>
      </c>
      <c r="G10" s="39">
        <f t="shared" ca="1" si="21"/>
        <v>15858</v>
      </c>
      <c r="H10" s="39">
        <f t="shared" ca="1" si="21"/>
        <v>15858</v>
      </c>
      <c r="I10" s="39">
        <f t="shared" ca="1" si="21"/>
        <v>17620</v>
      </c>
      <c r="J10" s="39">
        <f t="shared" ca="1" si="21"/>
        <v>17620</v>
      </c>
      <c r="K10" s="39">
        <f t="shared" ca="1" si="21"/>
        <v>17620</v>
      </c>
      <c r="L10" s="39">
        <f t="shared" ca="1" si="21"/>
        <v>17620</v>
      </c>
      <c r="M10" s="39">
        <f t="shared" ca="1" si="21"/>
        <v>17620</v>
      </c>
      <c r="N10" s="39">
        <f t="shared" ca="1" si="21"/>
        <v>17620</v>
      </c>
      <c r="O10" s="41">
        <f t="shared" ca="1" si="21"/>
        <v>17620</v>
      </c>
      <c r="P10" s="41">
        <f t="shared" ca="1" si="10"/>
        <v>185010</v>
      </c>
      <c r="Q10" s="39">
        <f>Q5*Q4*$AU$10*$AX$10</f>
        <v>17620</v>
      </c>
      <c r="R10" s="39">
        <f t="shared" ref="R10:AB10" ca="1" si="22">R5*R4*$AU$10*$AX$10</f>
        <v>17620</v>
      </c>
      <c r="S10" s="39">
        <f t="shared" ca="1" si="22"/>
        <v>17620</v>
      </c>
      <c r="T10" s="39">
        <f t="shared" ca="1" si="22"/>
        <v>17620</v>
      </c>
      <c r="U10" s="39">
        <f t="shared" ca="1" si="22"/>
        <v>17620</v>
      </c>
      <c r="V10" s="39">
        <f t="shared" ca="1" si="22"/>
        <v>17620</v>
      </c>
      <c r="W10" s="39">
        <f t="shared" ca="1" si="22"/>
        <v>17620</v>
      </c>
      <c r="X10" s="39">
        <f t="shared" ca="1" si="22"/>
        <v>17620</v>
      </c>
      <c r="Y10" s="39">
        <f t="shared" ca="1" si="22"/>
        <v>17620</v>
      </c>
      <c r="Z10" s="39">
        <f t="shared" ca="1" si="22"/>
        <v>17620</v>
      </c>
      <c r="AA10" s="39">
        <f t="shared" ca="1" si="22"/>
        <v>17620</v>
      </c>
      <c r="AB10" s="41">
        <f t="shared" ca="1" si="22"/>
        <v>17620</v>
      </c>
      <c r="AC10" s="41">
        <f t="shared" ca="1" si="12"/>
        <v>211440</v>
      </c>
      <c r="AD10" s="39">
        <f>AD5*AD4*$AU$10*$AX$10</f>
        <v>17620</v>
      </c>
      <c r="AE10" s="39">
        <f t="shared" ref="AE10:AO10" ca="1" si="23">AE5*AE4*$AU$10*$AX$10</f>
        <v>17620</v>
      </c>
      <c r="AF10" s="39">
        <f t="shared" ca="1" si="23"/>
        <v>17620</v>
      </c>
      <c r="AG10" s="39">
        <f t="shared" ca="1" si="23"/>
        <v>17620</v>
      </c>
      <c r="AH10" s="39">
        <f t="shared" ca="1" si="23"/>
        <v>17620</v>
      </c>
      <c r="AI10" s="39">
        <f t="shared" ca="1" si="23"/>
        <v>17620</v>
      </c>
      <c r="AJ10" s="39">
        <f t="shared" ca="1" si="23"/>
        <v>17620</v>
      </c>
      <c r="AK10" s="39">
        <f t="shared" ca="1" si="23"/>
        <v>17620</v>
      </c>
      <c r="AL10" s="39">
        <f t="shared" ca="1" si="23"/>
        <v>17620</v>
      </c>
      <c r="AM10" s="39">
        <f t="shared" ca="1" si="23"/>
        <v>17620</v>
      </c>
      <c r="AN10" s="39">
        <f t="shared" ca="1" si="23"/>
        <v>17620</v>
      </c>
      <c r="AO10" s="41">
        <f t="shared" ca="1" si="23"/>
        <v>17620</v>
      </c>
      <c r="AP10" s="41">
        <f t="shared" ca="1" si="14"/>
        <v>211440</v>
      </c>
      <c r="AQ10" s="4"/>
      <c r="AR10" s="130" t="s">
        <v>126</v>
      </c>
      <c r="AS10" s="130"/>
      <c r="AT10" s="11" t="s">
        <v>118</v>
      </c>
      <c r="AU10" s="94">
        <f>IF($AT$4="островок",5,6)</f>
        <v>5</v>
      </c>
      <c r="AV10" s="9"/>
      <c r="AW10" s="12" t="s">
        <v>65</v>
      </c>
      <c r="AX10" s="94">
        <f>IF($AT$4="островок",3524,3562)</f>
        <v>3524</v>
      </c>
      <c r="AY10" s="13" t="s">
        <v>66</v>
      </c>
      <c r="AZ10" s="13"/>
      <c r="BA10" s="4"/>
      <c r="BB10" s="4"/>
    </row>
    <row r="11" spans="1:81" x14ac:dyDescent="0.25">
      <c r="A11" s="38" t="s">
        <v>121</v>
      </c>
      <c r="B11" s="129" t="s">
        <v>127</v>
      </c>
      <c r="C11" s="129"/>
      <c r="D11" s="39">
        <f>D5*D4*$AU$11*$AX$11</f>
        <v>6717</v>
      </c>
      <c r="E11" s="40">
        <f t="shared" ref="E11:O11" ca="1" si="24">E5*E4*$AU$11*$AX$11</f>
        <v>13434</v>
      </c>
      <c r="F11" s="39">
        <f t="shared" ca="1" si="24"/>
        <v>17912</v>
      </c>
      <c r="G11" s="39">
        <f t="shared" ca="1" si="24"/>
        <v>20151</v>
      </c>
      <c r="H11" s="39">
        <f t="shared" ca="1" si="24"/>
        <v>20151</v>
      </c>
      <c r="I11" s="39">
        <f t="shared" ca="1" si="24"/>
        <v>22390</v>
      </c>
      <c r="J11" s="39">
        <f t="shared" ca="1" si="24"/>
        <v>22390</v>
      </c>
      <c r="K11" s="39">
        <f t="shared" ca="1" si="24"/>
        <v>22390</v>
      </c>
      <c r="L11" s="39">
        <f t="shared" ca="1" si="24"/>
        <v>22390</v>
      </c>
      <c r="M11" s="39">
        <f t="shared" ca="1" si="24"/>
        <v>22390</v>
      </c>
      <c r="N11" s="39">
        <f t="shared" ca="1" si="24"/>
        <v>22390</v>
      </c>
      <c r="O11" s="41">
        <f t="shared" ca="1" si="24"/>
        <v>22390</v>
      </c>
      <c r="P11" s="41">
        <f ca="1">SUM(D11:O11)</f>
        <v>235095</v>
      </c>
      <c r="Q11" s="39">
        <f>Q5*Q4*$AU$11*$AX$11</f>
        <v>22390</v>
      </c>
      <c r="R11" s="39">
        <f t="shared" ref="R11:AB11" ca="1" si="25">R5*R4*$AU$11*$AX$11</f>
        <v>22390</v>
      </c>
      <c r="S11" s="39">
        <f t="shared" ca="1" si="25"/>
        <v>22390</v>
      </c>
      <c r="T11" s="39">
        <f t="shared" ca="1" si="25"/>
        <v>22390</v>
      </c>
      <c r="U11" s="39">
        <f t="shared" ca="1" si="25"/>
        <v>22390</v>
      </c>
      <c r="V11" s="39">
        <f t="shared" ca="1" si="25"/>
        <v>22390</v>
      </c>
      <c r="W11" s="39">
        <f t="shared" ca="1" si="25"/>
        <v>22390</v>
      </c>
      <c r="X11" s="39">
        <f t="shared" ca="1" si="25"/>
        <v>22390</v>
      </c>
      <c r="Y11" s="39">
        <f t="shared" ca="1" si="25"/>
        <v>22390</v>
      </c>
      <c r="Z11" s="39">
        <f t="shared" ca="1" si="25"/>
        <v>22390</v>
      </c>
      <c r="AA11" s="39">
        <f t="shared" ca="1" si="25"/>
        <v>22390</v>
      </c>
      <c r="AB11" s="41">
        <f t="shared" ca="1" si="25"/>
        <v>22390</v>
      </c>
      <c r="AC11" s="41">
        <f ca="1">SUM(Q11:AB11)</f>
        <v>268680</v>
      </c>
      <c r="AD11" s="39">
        <f>AD5*AD4*$AU$11*$AX$11</f>
        <v>22390</v>
      </c>
      <c r="AE11" s="39">
        <f t="shared" ref="AE11:AO11" ca="1" si="26">AE5*AE4*$AU$11*$AX$11</f>
        <v>22390</v>
      </c>
      <c r="AF11" s="39">
        <f t="shared" ca="1" si="26"/>
        <v>22390</v>
      </c>
      <c r="AG11" s="39">
        <f t="shared" ca="1" si="26"/>
        <v>22390</v>
      </c>
      <c r="AH11" s="39">
        <f t="shared" ca="1" si="26"/>
        <v>22390</v>
      </c>
      <c r="AI11" s="39">
        <f t="shared" ca="1" si="26"/>
        <v>22390</v>
      </c>
      <c r="AJ11" s="39">
        <f t="shared" ca="1" si="26"/>
        <v>22390</v>
      </c>
      <c r="AK11" s="39">
        <f t="shared" ca="1" si="26"/>
        <v>22390</v>
      </c>
      <c r="AL11" s="39">
        <f t="shared" ca="1" si="26"/>
        <v>22390</v>
      </c>
      <c r="AM11" s="39">
        <f t="shared" ca="1" si="26"/>
        <v>22390</v>
      </c>
      <c r="AN11" s="39">
        <f t="shared" ca="1" si="26"/>
        <v>22390</v>
      </c>
      <c r="AO11" s="41">
        <f t="shared" ca="1" si="26"/>
        <v>22390</v>
      </c>
      <c r="AP11" s="41">
        <f ca="1">SUM(AD11:AO11)</f>
        <v>268680</v>
      </c>
      <c r="AQ11" s="4"/>
      <c r="AR11" s="130" t="s">
        <v>127</v>
      </c>
      <c r="AS11" s="130"/>
      <c r="AT11" s="11" t="s">
        <v>118</v>
      </c>
      <c r="AU11" s="94">
        <f>IF($AT$4="островок",10,13)</f>
        <v>10</v>
      </c>
      <c r="AV11" s="9"/>
      <c r="AW11" s="12" t="s">
        <v>65</v>
      </c>
      <c r="AX11" s="94">
        <f>IF($AT$4="островок",2239,2176)</f>
        <v>2239</v>
      </c>
      <c r="AY11" s="13" t="s">
        <v>66</v>
      </c>
      <c r="AZ11" s="13"/>
      <c r="BA11" s="4"/>
      <c r="BB11" s="4"/>
      <c r="CA11" s="3" t="s">
        <v>68</v>
      </c>
    </row>
    <row r="12" spans="1:81" ht="15.75" customHeight="1" x14ac:dyDescent="0.25">
      <c r="A12" s="38" t="s">
        <v>122</v>
      </c>
      <c r="B12" s="129" t="s">
        <v>128</v>
      </c>
      <c r="C12" s="129"/>
      <c r="D12" s="39">
        <f>D5*D4*$AU$12*$AX$12</f>
        <v>2340</v>
      </c>
      <c r="E12" s="40">
        <f t="shared" ref="E12:O12" ca="1" si="27">E5*E4*$AU$12*$AX$12</f>
        <v>4680</v>
      </c>
      <c r="F12" s="39">
        <f t="shared" ca="1" si="27"/>
        <v>6240</v>
      </c>
      <c r="G12" s="39">
        <f t="shared" ca="1" si="27"/>
        <v>7020</v>
      </c>
      <c r="H12" s="39">
        <f t="shared" ca="1" si="27"/>
        <v>7020</v>
      </c>
      <c r="I12" s="39">
        <f t="shared" ca="1" si="27"/>
        <v>7800</v>
      </c>
      <c r="J12" s="39">
        <f t="shared" ca="1" si="27"/>
        <v>7800</v>
      </c>
      <c r="K12" s="39">
        <f t="shared" ca="1" si="27"/>
        <v>7800</v>
      </c>
      <c r="L12" s="39">
        <f t="shared" ca="1" si="27"/>
        <v>7800</v>
      </c>
      <c r="M12" s="39">
        <f t="shared" ca="1" si="27"/>
        <v>7800</v>
      </c>
      <c r="N12" s="39">
        <f t="shared" ca="1" si="27"/>
        <v>7800</v>
      </c>
      <c r="O12" s="41">
        <f t="shared" ca="1" si="27"/>
        <v>7800</v>
      </c>
      <c r="P12" s="41">
        <f ca="1">SUM(D12:O12)</f>
        <v>81900</v>
      </c>
      <c r="Q12" s="39">
        <f>Q5*Q4*$AU$12*$AX$12</f>
        <v>7800</v>
      </c>
      <c r="R12" s="39">
        <f t="shared" ref="R12:AB12" ca="1" si="28">R5*R4*$AU$12*$AX$12</f>
        <v>7800</v>
      </c>
      <c r="S12" s="39">
        <f t="shared" ca="1" si="28"/>
        <v>7800</v>
      </c>
      <c r="T12" s="39">
        <f t="shared" ca="1" si="28"/>
        <v>7800</v>
      </c>
      <c r="U12" s="39">
        <f t="shared" ca="1" si="28"/>
        <v>7800</v>
      </c>
      <c r="V12" s="39">
        <f t="shared" ca="1" si="28"/>
        <v>7800</v>
      </c>
      <c r="W12" s="39">
        <f t="shared" ca="1" si="28"/>
        <v>7800</v>
      </c>
      <c r="X12" s="39">
        <f t="shared" ca="1" si="28"/>
        <v>7800</v>
      </c>
      <c r="Y12" s="39">
        <f t="shared" ca="1" si="28"/>
        <v>7800</v>
      </c>
      <c r="Z12" s="39">
        <f t="shared" ca="1" si="28"/>
        <v>7800</v>
      </c>
      <c r="AA12" s="39">
        <f t="shared" ca="1" si="28"/>
        <v>7800</v>
      </c>
      <c r="AB12" s="41">
        <f t="shared" ca="1" si="28"/>
        <v>7800</v>
      </c>
      <c r="AC12" s="41">
        <f ca="1">SUM(Q12:AB12)</f>
        <v>93600</v>
      </c>
      <c r="AD12" s="39">
        <f>AD5*AD4*$AU$12*$AX$12</f>
        <v>7800</v>
      </c>
      <c r="AE12" s="39">
        <f t="shared" ref="AE12:AO12" ca="1" si="29">AE5*AE4*$AU$12*$AX$12</f>
        <v>7800</v>
      </c>
      <c r="AF12" s="39">
        <f t="shared" ca="1" si="29"/>
        <v>7800</v>
      </c>
      <c r="AG12" s="39">
        <f t="shared" ca="1" si="29"/>
        <v>7800</v>
      </c>
      <c r="AH12" s="39">
        <f t="shared" ca="1" si="29"/>
        <v>7800</v>
      </c>
      <c r="AI12" s="39">
        <f t="shared" ca="1" si="29"/>
        <v>7800</v>
      </c>
      <c r="AJ12" s="39">
        <f t="shared" ca="1" si="29"/>
        <v>7800</v>
      </c>
      <c r="AK12" s="39">
        <f t="shared" ca="1" si="29"/>
        <v>7800</v>
      </c>
      <c r="AL12" s="39">
        <f t="shared" ca="1" si="29"/>
        <v>7800</v>
      </c>
      <c r="AM12" s="39">
        <f t="shared" ca="1" si="29"/>
        <v>7800</v>
      </c>
      <c r="AN12" s="39">
        <f t="shared" ca="1" si="29"/>
        <v>7800</v>
      </c>
      <c r="AO12" s="41">
        <f t="shared" ca="1" si="29"/>
        <v>7800</v>
      </c>
      <c r="AP12" s="41">
        <f ca="1">SUM(AD12:AO12)</f>
        <v>93600</v>
      </c>
      <c r="AQ12" s="4"/>
      <c r="AR12" s="130" t="s">
        <v>128</v>
      </c>
      <c r="AS12" s="130"/>
      <c r="AT12" s="11" t="s">
        <v>118</v>
      </c>
      <c r="AU12" s="94">
        <f>IF($AT$4="островок",30,32)</f>
        <v>30</v>
      </c>
      <c r="AV12" s="9"/>
      <c r="AW12" s="12" t="s">
        <v>65</v>
      </c>
      <c r="AX12" s="94">
        <f>IF($AT$4="островок",260,242)</f>
        <v>260</v>
      </c>
      <c r="AY12" s="13" t="s">
        <v>66</v>
      </c>
      <c r="AZ12" s="13"/>
      <c r="BA12" s="4"/>
      <c r="BB12" s="4"/>
      <c r="CA12" s="3" t="s">
        <v>69</v>
      </c>
      <c r="CB12" s="3" t="s">
        <v>69</v>
      </c>
      <c r="CC12" s="17">
        <v>1</v>
      </c>
    </row>
    <row r="13" spans="1:81" ht="15" customHeight="1" x14ac:dyDescent="0.25">
      <c r="A13" s="38" t="s">
        <v>123</v>
      </c>
      <c r="B13" s="129" t="s">
        <v>129</v>
      </c>
      <c r="C13" s="129"/>
      <c r="D13" s="39">
        <f>D5*D4*$AU$13*$AX$13</f>
        <v>14332.5</v>
      </c>
      <c r="E13" s="40">
        <f t="shared" ref="E13:O13" ca="1" si="30">E5*E4*$AU$13*$AX$13</f>
        <v>28665</v>
      </c>
      <c r="F13" s="39">
        <f t="shared" ca="1" si="30"/>
        <v>38220</v>
      </c>
      <c r="G13" s="39">
        <f t="shared" ca="1" si="30"/>
        <v>42997.5</v>
      </c>
      <c r="H13" s="39">
        <f t="shared" ca="1" si="30"/>
        <v>42997.5</v>
      </c>
      <c r="I13" s="39">
        <f t="shared" ca="1" si="30"/>
        <v>47775</v>
      </c>
      <c r="J13" s="39">
        <f t="shared" ca="1" si="30"/>
        <v>47775</v>
      </c>
      <c r="K13" s="39">
        <f t="shared" ca="1" si="30"/>
        <v>47775</v>
      </c>
      <c r="L13" s="39">
        <f t="shared" ca="1" si="30"/>
        <v>47775</v>
      </c>
      <c r="M13" s="39">
        <f t="shared" ca="1" si="30"/>
        <v>47775</v>
      </c>
      <c r="N13" s="39">
        <f t="shared" ca="1" si="30"/>
        <v>47775</v>
      </c>
      <c r="O13" s="41">
        <f t="shared" ca="1" si="30"/>
        <v>47775</v>
      </c>
      <c r="P13" s="41">
        <f t="shared" ref="P13:P50" ca="1" si="31">SUM(D13:O13)</f>
        <v>501637.5</v>
      </c>
      <c r="Q13" s="39">
        <f>Q5*Q4*$AU$13*$AX$13</f>
        <v>47775</v>
      </c>
      <c r="R13" s="39">
        <f t="shared" ref="R13:AB13" ca="1" si="32">R5*R4*$AU$13*$AX$13</f>
        <v>47775</v>
      </c>
      <c r="S13" s="39">
        <f t="shared" ca="1" si="32"/>
        <v>47775</v>
      </c>
      <c r="T13" s="39">
        <f t="shared" ca="1" si="32"/>
        <v>47775</v>
      </c>
      <c r="U13" s="39">
        <f t="shared" ca="1" si="32"/>
        <v>47775</v>
      </c>
      <c r="V13" s="39">
        <f t="shared" ca="1" si="32"/>
        <v>47775</v>
      </c>
      <c r="W13" s="39">
        <f t="shared" ca="1" si="32"/>
        <v>47775</v>
      </c>
      <c r="X13" s="39">
        <f t="shared" ca="1" si="32"/>
        <v>47775</v>
      </c>
      <c r="Y13" s="39">
        <f t="shared" ca="1" si="32"/>
        <v>47775</v>
      </c>
      <c r="Z13" s="39">
        <f t="shared" ca="1" si="32"/>
        <v>47775</v>
      </c>
      <c r="AA13" s="39">
        <f t="shared" ca="1" si="32"/>
        <v>47775</v>
      </c>
      <c r="AB13" s="41">
        <f t="shared" ca="1" si="32"/>
        <v>47775</v>
      </c>
      <c r="AC13" s="41">
        <f t="shared" ref="AC13:AC16" ca="1" si="33">SUM(Q13:AB13)</f>
        <v>573300</v>
      </c>
      <c r="AD13" s="39">
        <f>AD5*AD4*$AU$13*$AX$13</f>
        <v>47775</v>
      </c>
      <c r="AE13" s="39">
        <f t="shared" ref="AE13:AO13" ca="1" si="34">AE5*AE4*$AU$13*$AX$13</f>
        <v>47775</v>
      </c>
      <c r="AF13" s="39">
        <f t="shared" ca="1" si="34"/>
        <v>47775</v>
      </c>
      <c r="AG13" s="39">
        <f t="shared" ca="1" si="34"/>
        <v>47775</v>
      </c>
      <c r="AH13" s="39">
        <f t="shared" ca="1" si="34"/>
        <v>47775</v>
      </c>
      <c r="AI13" s="39">
        <f t="shared" ca="1" si="34"/>
        <v>47775</v>
      </c>
      <c r="AJ13" s="39">
        <f t="shared" ca="1" si="34"/>
        <v>47775</v>
      </c>
      <c r="AK13" s="39">
        <f t="shared" ca="1" si="34"/>
        <v>47775</v>
      </c>
      <c r="AL13" s="39">
        <f t="shared" ca="1" si="34"/>
        <v>47775</v>
      </c>
      <c r="AM13" s="39">
        <f t="shared" ca="1" si="34"/>
        <v>47775</v>
      </c>
      <c r="AN13" s="39">
        <f t="shared" ca="1" si="34"/>
        <v>47775</v>
      </c>
      <c r="AO13" s="41">
        <f t="shared" ca="1" si="34"/>
        <v>47775</v>
      </c>
      <c r="AP13" s="41">
        <f t="shared" ref="AP13:AP16" ca="1" si="35">SUM(AD13:AO13)</f>
        <v>573300</v>
      </c>
      <c r="AQ13" s="4"/>
      <c r="AR13" s="130" t="s">
        <v>129</v>
      </c>
      <c r="AS13" s="130"/>
      <c r="AT13" s="11" t="s">
        <v>118</v>
      </c>
      <c r="AU13" s="94">
        <f>IF($AT$4="островок",105,123)</f>
        <v>105</v>
      </c>
      <c r="AV13" s="9"/>
      <c r="AW13" s="12" t="s">
        <v>65</v>
      </c>
      <c r="AX13" s="94">
        <f>IF($AT$4="островок",455,485)</f>
        <v>455</v>
      </c>
      <c r="AY13" s="13" t="s">
        <v>66</v>
      </c>
      <c r="AZ13" s="13"/>
      <c r="BA13" s="4"/>
      <c r="BB13" s="4"/>
      <c r="CA13" s="3" t="s">
        <v>71</v>
      </c>
      <c r="CB13" s="3" t="s">
        <v>71</v>
      </c>
      <c r="CC13" s="17">
        <v>1</v>
      </c>
    </row>
    <row r="14" spans="1:81" x14ac:dyDescent="0.25">
      <c r="A14" s="75" t="s">
        <v>4</v>
      </c>
      <c r="B14" s="75" t="s">
        <v>5</v>
      </c>
      <c r="C14" s="76"/>
      <c r="D14" s="77">
        <f>SUM(D15:D17)</f>
        <v>70424.870022000003</v>
      </c>
      <c r="E14" s="78">
        <f ca="1">SUM(E15:E17)</f>
        <v>140849.74004400001</v>
      </c>
      <c r="F14" s="79">
        <f t="shared" ref="F14:O14" ca="1" si="36">SUM(F15:F17)</f>
        <v>187799.65339199998</v>
      </c>
      <c r="G14" s="79">
        <f t="shared" ca="1" si="36"/>
        <v>211274.61006599996</v>
      </c>
      <c r="H14" s="79">
        <f t="shared" ca="1" si="36"/>
        <v>211274.61006599996</v>
      </c>
      <c r="I14" s="79">
        <f t="shared" ca="1" si="36"/>
        <v>234749.56673999998</v>
      </c>
      <c r="J14" s="79">
        <f t="shared" ca="1" si="36"/>
        <v>234749.56673999998</v>
      </c>
      <c r="K14" s="79">
        <f t="shared" ca="1" si="36"/>
        <v>234749.56673999998</v>
      </c>
      <c r="L14" s="79">
        <f t="shared" ca="1" si="36"/>
        <v>234749.56673999998</v>
      </c>
      <c r="M14" s="79">
        <f t="shared" ca="1" si="36"/>
        <v>234749.56673999998</v>
      </c>
      <c r="N14" s="79">
        <f t="shared" ca="1" si="36"/>
        <v>234749.56673999998</v>
      </c>
      <c r="O14" s="79">
        <f t="shared" ca="1" si="36"/>
        <v>234749.56673999998</v>
      </c>
      <c r="P14" s="74">
        <f t="shared" ca="1" si="31"/>
        <v>2464870.4507699995</v>
      </c>
      <c r="Q14" s="77">
        <f>SUM(Q15:Q17)</f>
        <v>234749.56673999998</v>
      </c>
      <c r="R14" s="79">
        <f ca="1">SUM(R15:R17)</f>
        <v>234749.56673999998</v>
      </c>
      <c r="S14" s="79">
        <f t="shared" ref="S14:AB14" ca="1" si="37">SUM(S15:S17)</f>
        <v>234749.56673999998</v>
      </c>
      <c r="T14" s="79">
        <f t="shared" ca="1" si="37"/>
        <v>234749.56673999998</v>
      </c>
      <c r="U14" s="79">
        <f t="shared" ca="1" si="37"/>
        <v>234749.56673999998</v>
      </c>
      <c r="V14" s="79">
        <f t="shared" ca="1" si="37"/>
        <v>234749.56673999998</v>
      </c>
      <c r="W14" s="79">
        <f t="shared" ca="1" si="37"/>
        <v>234749.56673999998</v>
      </c>
      <c r="X14" s="79">
        <f t="shared" ca="1" si="37"/>
        <v>234749.56673999998</v>
      </c>
      <c r="Y14" s="79">
        <f t="shared" ca="1" si="37"/>
        <v>234749.56673999998</v>
      </c>
      <c r="Z14" s="79">
        <f t="shared" ca="1" si="37"/>
        <v>234749.56673999998</v>
      </c>
      <c r="AA14" s="79">
        <f t="shared" ca="1" si="37"/>
        <v>234749.56673999998</v>
      </c>
      <c r="AB14" s="79">
        <f t="shared" ca="1" si="37"/>
        <v>234749.56673999998</v>
      </c>
      <c r="AC14" s="74">
        <f t="shared" ca="1" si="33"/>
        <v>2816994.80088</v>
      </c>
      <c r="AD14" s="77">
        <f>SUM(AD15:AD17)</f>
        <v>234749.56673999998</v>
      </c>
      <c r="AE14" s="79">
        <f ca="1">SUM(AE15:AE17)</f>
        <v>234749.56673999998</v>
      </c>
      <c r="AF14" s="79">
        <f t="shared" ref="AF14:AO14" ca="1" si="38">SUM(AF15:AF17)</f>
        <v>234749.56673999998</v>
      </c>
      <c r="AG14" s="79">
        <f t="shared" ca="1" si="38"/>
        <v>234749.56673999998</v>
      </c>
      <c r="AH14" s="79">
        <f t="shared" ca="1" si="38"/>
        <v>234749.56673999998</v>
      </c>
      <c r="AI14" s="79">
        <f t="shared" ca="1" si="38"/>
        <v>234749.56673999998</v>
      </c>
      <c r="AJ14" s="79">
        <f t="shared" ca="1" si="38"/>
        <v>234749.56673999998</v>
      </c>
      <c r="AK14" s="79">
        <f t="shared" ca="1" si="38"/>
        <v>234749.56673999998</v>
      </c>
      <c r="AL14" s="79">
        <f t="shared" ca="1" si="38"/>
        <v>234749.56673999998</v>
      </c>
      <c r="AM14" s="79">
        <f t="shared" ca="1" si="38"/>
        <v>234749.56673999998</v>
      </c>
      <c r="AN14" s="79">
        <f t="shared" ca="1" si="38"/>
        <v>234749.56673999998</v>
      </c>
      <c r="AO14" s="79">
        <f t="shared" ca="1" si="38"/>
        <v>234749.56673999998</v>
      </c>
      <c r="AP14" s="74">
        <f t="shared" ca="1" si="35"/>
        <v>2816994.80088</v>
      </c>
      <c r="AQ14" s="4"/>
      <c r="AR14" s="120" t="s">
        <v>67</v>
      </c>
      <c r="AS14" s="120"/>
      <c r="AT14" s="120"/>
      <c r="AU14" s="120"/>
      <c r="AV14" s="120"/>
      <c r="AW14" s="120"/>
      <c r="AX14" s="120"/>
      <c r="AY14" s="120"/>
      <c r="AZ14" s="120"/>
      <c r="BA14" s="4"/>
      <c r="BB14" s="4"/>
      <c r="CA14" s="3" t="s">
        <v>72</v>
      </c>
      <c r="CB14" s="3" t="s">
        <v>72</v>
      </c>
      <c r="CC14" s="17">
        <v>1</v>
      </c>
    </row>
    <row r="15" spans="1:81" x14ac:dyDescent="0.25">
      <c r="A15" s="42" t="s">
        <v>6</v>
      </c>
      <c r="B15" s="38" t="s">
        <v>116</v>
      </c>
      <c r="C15" s="38"/>
      <c r="D15" s="43">
        <f>D17*$AW$15</f>
        <v>1259.3339220000003</v>
      </c>
      <c r="E15" s="44">
        <f t="shared" ref="E15:O15" ca="1" si="39">E17*$AW$15</f>
        <v>2518.6678440000005</v>
      </c>
      <c r="F15" s="43">
        <f t="shared" ca="1" si="39"/>
        <v>3358.2237919999998</v>
      </c>
      <c r="G15" s="43">
        <f t="shared" ca="1" si="39"/>
        <v>3778.0017659999994</v>
      </c>
      <c r="H15" s="43">
        <f t="shared" ca="1" si="39"/>
        <v>3778.0017659999994</v>
      </c>
      <c r="I15" s="43">
        <f t="shared" ca="1" si="39"/>
        <v>4197.7797399999999</v>
      </c>
      <c r="J15" s="43">
        <f t="shared" ca="1" si="39"/>
        <v>4197.7797399999999</v>
      </c>
      <c r="K15" s="43">
        <f t="shared" ca="1" si="39"/>
        <v>4197.7797399999999</v>
      </c>
      <c r="L15" s="43">
        <f t="shared" ca="1" si="39"/>
        <v>4197.7797399999999</v>
      </c>
      <c r="M15" s="43">
        <f t="shared" ca="1" si="39"/>
        <v>4197.7797399999999</v>
      </c>
      <c r="N15" s="43">
        <f t="shared" ca="1" si="39"/>
        <v>4197.7797399999999</v>
      </c>
      <c r="O15" s="43">
        <f t="shared" ca="1" si="39"/>
        <v>4197.7797399999999</v>
      </c>
      <c r="P15" s="45">
        <f t="shared" ca="1" si="31"/>
        <v>44076.687269999988</v>
      </c>
      <c r="Q15" s="43">
        <f>Q17*$AW$15</f>
        <v>4197.7797399999999</v>
      </c>
      <c r="R15" s="43">
        <f t="shared" ref="R15:AB15" ca="1" si="40">R17*$AW$15</f>
        <v>4197.7797399999999</v>
      </c>
      <c r="S15" s="43">
        <f t="shared" ca="1" si="40"/>
        <v>4197.7797399999999</v>
      </c>
      <c r="T15" s="43">
        <f t="shared" ca="1" si="40"/>
        <v>4197.7797399999999</v>
      </c>
      <c r="U15" s="43">
        <f t="shared" ca="1" si="40"/>
        <v>4197.7797399999999</v>
      </c>
      <c r="V15" s="43">
        <f t="shared" ca="1" si="40"/>
        <v>4197.7797399999999</v>
      </c>
      <c r="W15" s="43">
        <f t="shared" ca="1" si="40"/>
        <v>4197.7797399999999</v>
      </c>
      <c r="X15" s="43">
        <f t="shared" ca="1" si="40"/>
        <v>4197.7797399999999</v>
      </c>
      <c r="Y15" s="43">
        <f t="shared" ca="1" si="40"/>
        <v>4197.7797399999999</v>
      </c>
      <c r="Z15" s="43">
        <f t="shared" ca="1" si="40"/>
        <v>4197.7797399999999</v>
      </c>
      <c r="AA15" s="43">
        <f t="shared" ca="1" si="40"/>
        <v>4197.7797399999999</v>
      </c>
      <c r="AB15" s="43">
        <f t="shared" ca="1" si="40"/>
        <v>4197.7797399999999</v>
      </c>
      <c r="AC15" s="45">
        <f t="shared" ca="1" si="33"/>
        <v>50373.356879999985</v>
      </c>
      <c r="AD15" s="43">
        <f>AD17*$AW$15</f>
        <v>4197.7797399999999</v>
      </c>
      <c r="AE15" s="43">
        <f t="shared" ref="AE15:AO15" ca="1" si="41">AE17*$AW$15</f>
        <v>4197.7797399999999</v>
      </c>
      <c r="AF15" s="43">
        <f t="shared" ca="1" si="41"/>
        <v>4197.7797399999999</v>
      </c>
      <c r="AG15" s="43">
        <f t="shared" ca="1" si="41"/>
        <v>4197.7797399999999</v>
      </c>
      <c r="AH15" s="43">
        <f t="shared" ca="1" si="41"/>
        <v>4197.7797399999999</v>
      </c>
      <c r="AI15" s="43">
        <f t="shared" ca="1" si="41"/>
        <v>4197.7797399999999</v>
      </c>
      <c r="AJ15" s="43">
        <f t="shared" ca="1" si="41"/>
        <v>4197.7797399999999</v>
      </c>
      <c r="AK15" s="43">
        <f t="shared" ca="1" si="41"/>
        <v>4197.7797399999999</v>
      </c>
      <c r="AL15" s="43">
        <f t="shared" ca="1" si="41"/>
        <v>4197.7797399999999</v>
      </c>
      <c r="AM15" s="43">
        <f t="shared" ca="1" si="41"/>
        <v>4197.7797399999999</v>
      </c>
      <c r="AN15" s="43">
        <f t="shared" ca="1" si="41"/>
        <v>4197.7797399999999</v>
      </c>
      <c r="AO15" s="43">
        <f t="shared" ca="1" si="41"/>
        <v>4197.7797399999999</v>
      </c>
      <c r="AP15" s="45">
        <f t="shared" ca="1" si="35"/>
        <v>50373.356879999985</v>
      </c>
      <c r="AQ15" s="4"/>
      <c r="AR15" s="16" t="s">
        <v>116</v>
      </c>
      <c r="AS15" s="1"/>
      <c r="AT15" s="13"/>
      <c r="AU15" s="9"/>
      <c r="AV15" s="13"/>
      <c r="AW15" s="95">
        <v>0.02</v>
      </c>
      <c r="AX15" s="13" t="s">
        <v>117</v>
      </c>
      <c r="AY15" s="13"/>
      <c r="AZ15" s="13"/>
      <c r="BA15" s="4"/>
      <c r="BB15" s="4"/>
      <c r="CA15" s="3" t="s">
        <v>73</v>
      </c>
      <c r="CB15" s="3" t="s">
        <v>73</v>
      </c>
      <c r="CC15" s="17">
        <v>1</v>
      </c>
    </row>
    <row r="16" spans="1:81" x14ac:dyDescent="0.25">
      <c r="A16" s="42" t="s">
        <v>8</v>
      </c>
      <c r="B16" s="38" t="s">
        <v>133</v>
      </c>
      <c r="C16" s="38"/>
      <c r="D16" s="43">
        <f>D6*$AW$16</f>
        <v>6198.84</v>
      </c>
      <c r="E16" s="44">
        <f t="shared" ref="E16:O16" ca="1" si="42">E6*$AW$16</f>
        <v>12397.68</v>
      </c>
      <c r="F16" s="43">
        <f t="shared" ca="1" si="42"/>
        <v>16530.240000000002</v>
      </c>
      <c r="G16" s="43">
        <f t="shared" ca="1" si="42"/>
        <v>18596.52</v>
      </c>
      <c r="H16" s="43">
        <f t="shared" ca="1" si="42"/>
        <v>18596.52</v>
      </c>
      <c r="I16" s="43">
        <f t="shared" ca="1" si="42"/>
        <v>20662.800000000003</v>
      </c>
      <c r="J16" s="43">
        <f t="shared" ca="1" si="42"/>
        <v>20662.800000000003</v>
      </c>
      <c r="K16" s="43">
        <f t="shared" ca="1" si="42"/>
        <v>20662.800000000003</v>
      </c>
      <c r="L16" s="43">
        <f t="shared" ca="1" si="42"/>
        <v>20662.800000000003</v>
      </c>
      <c r="M16" s="43">
        <f t="shared" ca="1" si="42"/>
        <v>20662.800000000003</v>
      </c>
      <c r="N16" s="43">
        <f t="shared" ca="1" si="42"/>
        <v>20662.800000000003</v>
      </c>
      <c r="O16" s="43">
        <f t="shared" ca="1" si="42"/>
        <v>20662.800000000003</v>
      </c>
      <c r="P16" s="45">
        <f t="shared" ca="1" si="31"/>
        <v>216959.39999999997</v>
      </c>
      <c r="Q16" s="43">
        <f>Q6*$AW$16</f>
        <v>20662.800000000003</v>
      </c>
      <c r="R16" s="43">
        <f t="shared" ref="R16:AB16" ca="1" si="43">R6*$AW$16</f>
        <v>20662.800000000003</v>
      </c>
      <c r="S16" s="43">
        <f t="shared" ca="1" si="43"/>
        <v>20662.800000000003</v>
      </c>
      <c r="T16" s="43">
        <f t="shared" ca="1" si="43"/>
        <v>20662.800000000003</v>
      </c>
      <c r="U16" s="43">
        <f t="shared" ca="1" si="43"/>
        <v>20662.800000000003</v>
      </c>
      <c r="V16" s="43">
        <f t="shared" ca="1" si="43"/>
        <v>20662.800000000003</v>
      </c>
      <c r="W16" s="43">
        <f t="shared" ca="1" si="43"/>
        <v>20662.800000000003</v>
      </c>
      <c r="X16" s="43">
        <f t="shared" ca="1" si="43"/>
        <v>20662.800000000003</v>
      </c>
      <c r="Y16" s="43">
        <f t="shared" ca="1" si="43"/>
        <v>20662.800000000003</v>
      </c>
      <c r="Z16" s="43">
        <f t="shared" ca="1" si="43"/>
        <v>20662.800000000003</v>
      </c>
      <c r="AA16" s="43">
        <f t="shared" ca="1" si="43"/>
        <v>20662.800000000003</v>
      </c>
      <c r="AB16" s="43">
        <f t="shared" ca="1" si="43"/>
        <v>20662.800000000003</v>
      </c>
      <c r="AC16" s="45">
        <f t="shared" ca="1" si="33"/>
        <v>247953.59999999998</v>
      </c>
      <c r="AD16" s="43">
        <f>AD6*$AW$16</f>
        <v>20662.800000000003</v>
      </c>
      <c r="AE16" s="43">
        <f t="shared" ref="AE16:AO16" ca="1" si="44">AE6*$AW$16</f>
        <v>20662.800000000003</v>
      </c>
      <c r="AF16" s="43">
        <f t="shared" ca="1" si="44"/>
        <v>20662.800000000003</v>
      </c>
      <c r="AG16" s="43">
        <f t="shared" ca="1" si="44"/>
        <v>20662.800000000003</v>
      </c>
      <c r="AH16" s="43">
        <f t="shared" ca="1" si="44"/>
        <v>20662.800000000003</v>
      </c>
      <c r="AI16" s="43">
        <f t="shared" ca="1" si="44"/>
        <v>20662.800000000003</v>
      </c>
      <c r="AJ16" s="43">
        <f t="shared" ca="1" si="44"/>
        <v>20662.800000000003</v>
      </c>
      <c r="AK16" s="43">
        <f t="shared" ca="1" si="44"/>
        <v>20662.800000000003</v>
      </c>
      <c r="AL16" s="43">
        <f t="shared" ca="1" si="44"/>
        <v>20662.800000000003</v>
      </c>
      <c r="AM16" s="43">
        <f t="shared" ca="1" si="44"/>
        <v>20662.800000000003</v>
      </c>
      <c r="AN16" s="43">
        <f t="shared" ca="1" si="44"/>
        <v>20662.800000000003</v>
      </c>
      <c r="AO16" s="43">
        <f t="shared" ca="1" si="44"/>
        <v>20662.800000000003</v>
      </c>
      <c r="AP16" s="45">
        <f t="shared" ca="1" si="35"/>
        <v>247953.59999999998</v>
      </c>
      <c r="AQ16" s="4"/>
      <c r="AR16" s="16" t="str">
        <f>B16</f>
        <v>Переменная часть ЗП продавцов</v>
      </c>
      <c r="AS16" s="1"/>
      <c r="AT16" s="13"/>
      <c r="AU16" s="9"/>
      <c r="AV16" s="13"/>
      <c r="AW16" s="95">
        <v>0.05</v>
      </c>
      <c r="AX16" s="13" t="s">
        <v>70</v>
      </c>
      <c r="AY16" s="13"/>
      <c r="AZ16" s="13"/>
      <c r="BA16" s="4"/>
      <c r="BB16" s="4"/>
      <c r="CA16" s="3" t="s">
        <v>45</v>
      </c>
      <c r="CB16" s="3" t="s">
        <v>45</v>
      </c>
      <c r="CC16" s="17">
        <v>1</v>
      </c>
    </row>
    <row r="17" spans="1:81" ht="15" customHeight="1" x14ac:dyDescent="0.25">
      <c r="A17" s="42" t="s">
        <v>130</v>
      </c>
      <c r="B17" s="46" t="s">
        <v>7</v>
      </c>
      <c r="C17" s="46"/>
      <c r="D17" s="39">
        <f t="shared" ref="D17:O17" si="45">SUM(D18:D24)</f>
        <v>62966.696100000008</v>
      </c>
      <c r="E17" s="40">
        <f t="shared" ca="1" si="45"/>
        <v>125933.39220000002</v>
      </c>
      <c r="F17" s="39">
        <f t="shared" ca="1" si="45"/>
        <v>167911.18959999998</v>
      </c>
      <c r="G17" s="39">
        <f t="shared" ca="1" si="45"/>
        <v>188900.08829999997</v>
      </c>
      <c r="H17" s="39">
        <f t="shared" ca="1" si="45"/>
        <v>188900.08829999997</v>
      </c>
      <c r="I17" s="39">
        <f t="shared" ca="1" si="45"/>
        <v>209888.98699999999</v>
      </c>
      <c r="J17" s="39">
        <f t="shared" ca="1" si="45"/>
        <v>209888.98699999999</v>
      </c>
      <c r="K17" s="39">
        <f t="shared" ca="1" si="45"/>
        <v>209888.98699999999</v>
      </c>
      <c r="L17" s="39">
        <f t="shared" ca="1" si="45"/>
        <v>209888.98699999999</v>
      </c>
      <c r="M17" s="39">
        <f t="shared" ca="1" si="45"/>
        <v>209888.98699999999</v>
      </c>
      <c r="N17" s="39">
        <f t="shared" ca="1" si="45"/>
        <v>209888.98699999999</v>
      </c>
      <c r="O17" s="39">
        <f t="shared" ca="1" si="45"/>
        <v>209888.98699999999</v>
      </c>
      <c r="P17" s="45">
        <f ca="1">SUM(D17:O17)</f>
        <v>2203834.3635</v>
      </c>
      <c r="Q17" s="39">
        <f t="shared" ref="Q17:AB17" si="46">SUM(Q18:Q24)</f>
        <v>209888.98699999999</v>
      </c>
      <c r="R17" s="39">
        <f t="shared" ca="1" si="46"/>
        <v>209888.98699999999</v>
      </c>
      <c r="S17" s="39">
        <f t="shared" ca="1" si="46"/>
        <v>209888.98699999999</v>
      </c>
      <c r="T17" s="39">
        <f t="shared" ca="1" si="46"/>
        <v>209888.98699999999</v>
      </c>
      <c r="U17" s="39">
        <f t="shared" ca="1" si="46"/>
        <v>209888.98699999999</v>
      </c>
      <c r="V17" s="39">
        <f t="shared" ca="1" si="46"/>
        <v>209888.98699999999</v>
      </c>
      <c r="W17" s="39">
        <f t="shared" ca="1" si="46"/>
        <v>209888.98699999999</v>
      </c>
      <c r="X17" s="39">
        <f t="shared" ca="1" si="46"/>
        <v>209888.98699999999</v>
      </c>
      <c r="Y17" s="39">
        <f t="shared" ca="1" si="46"/>
        <v>209888.98699999999</v>
      </c>
      <c r="Z17" s="39">
        <f t="shared" ca="1" si="46"/>
        <v>209888.98699999999</v>
      </c>
      <c r="AA17" s="39">
        <f t="shared" ca="1" si="46"/>
        <v>209888.98699999999</v>
      </c>
      <c r="AB17" s="39">
        <f t="shared" ca="1" si="46"/>
        <v>209888.98699999999</v>
      </c>
      <c r="AC17" s="45">
        <f ca="1">SUM(Q17:AB17)</f>
        <v>2518667.8440000005</v>
      </c>
      <c r="AD17" s="39">
        <f t="shared" ref="AD17:AO17" si="47">SUM(AD18:AD24)</f>
        <v>209888.98699999999</v>
      </c>
      <c r="AE17" s="39">
        <f t="shared" ca="1" si="47"/>
        <v>209888.98699999999</v>
      </c>
      <c r="AF17" s="39">
        <f t="shared" ca="1" si="47"/>
        <v>209888.98699999999</v>
      </c>
      <c r="AG17" s="39">
        <f t="shared" ca="1" si="47"/>
        <v>209888.98699999999</v>
      </c>
      <c r="AH17" s="39">
        <f t="shared" ca="1" si="47"/>
        <v>209888.98699999999</v>
      </c>
      <c r="AI17" s="39">
        <f t="shared" ca="1" si="47"/>
        <v>209888.98699999999</v>
      </c>
      <c r="AJ17" s="39">
        <f t="shared" ca="1" si="47"/>
        <v>209888.98699999999</v>
      </c>
      <c r="AK17" s="39">
        <f t="shared" ca="1" si="47"/>
        <v>209888.98699999999</v>
      </c>
      <c r="AL17" s="39">
        <f t="shared" ca="1" si="47"/>
        <v>209888.98699999999</v>
      </c>
      <c r="AM17" s="39">
        <f t="shared" ca="1" si="47"/>
        <v>209888.98699999999</v>
      </c>
      <c r="AN17" s="39">
        <f t="shared" ca="1" si="47"/>
        <v>209888.98699999999</v>
      </c>
      <c r="AO17" s="39">
        <f t="shared" ca="1" si="47"/>
        <v>209888.98699999999</v>
      </c>
      <c r="AP17" s="45">
        <f ca="1">SUM(AD17:AO17)</f>
        <v>2518667.8440000005</v>
      </c>
      <c r="AQ17" s="4"/>
      <c r="AR17" s="16" t="s">
        <v>7</v>
      </c>
      <c r="AS17" s="130" t="s">
        <v>124</v>
      </c>
      <c r="AT17" s="130"/>
      <c r="AU17" s="9"/>
      <c r="AV17" s="9"/>
      <c r="AW17" s="96">
        <v>0.48899999999999999</v>
      </c>
      <c r="AX17" s="13" t="s">
        <v>70</v>
      </c>
      <c r="AY17" s="13"/>
      <c r="AZ17" s="13"/>
      <c r="BA17" s="4"/>
      <c r="BB17" s="4"/>
      <c r="CA17" s="3" t="s">
        <v>76</v>
      </c>
      <c r="CB17" s="3" t="s">
        <v>76</v>
      </c>
      <c r="CC17" s="17">
        <v>1</v>
      </c>
    </row>
    <row r="18" spans="1:81" ht="30" x14ac:dyDescent="0.25">
      <c r="A18" s="42"/>
      <c r="B18" s="47" t="s">
        <v>134</v>
      </c>
      <c r="C18" s="48" t="s">
        <v>124</v>
      </c>
      <c r="D18" s="49">
        <f>D7*$AW$17</f>
        <v>31576.734899999999</v>
      </c>
      <c r="E18" s="49">
        <f t="shared" ref="E18:O18" ca="1" si="48">E7*$AW$17</f>
        <v>63153.469799999999</v>
      </c>
      <c r="F18" s="49">
        <f t="shared" ca="1" si="48"/>
        <v>84204.626400000008</v>
      </c>
      <c r="G18" s="49">
        <f t="shared" ca="1" si="48"/>
        <v>94730.204700000002</v>
      </c>
      <c r="H18" s="49">
        <f t="shared" ca="1" si="48"/>
        <v>94730.204700000002</v>
      </c>
      <c r="I18" s="49">
        <f t="shared" ca="1" si="48"/>
        <v>105255.783</v>
      </c>
      <c r="J18" s="49">
        <f t="shared" ca="1" si="48"/>
        <v>105255.783</v>
      </c>
      <c r="K18" s="49">
        <f t="shared" ca="1" si="48"/>
        <v>105255.783</v>
      </c>
      <c r="L18" s="49">
        <f t="shared" ca="1" si="48"/>
        <v>105255.783</v>
      </c>
      <c r="M18" s="49">
        <f t="shared" ca="1" si="48"/>
        <v>105255.783</v>
      </c>
      <c r="N18" s="49">
        <f t="shared" ca="1" si="48"/>
        <v>105255.783</v>
      </c>
      <c r="O18" s="49">
        <f t="shared" ca="1" si="48"/>
        <v>105255.783</v>
      </c>
      <c r="P18" s="50">
        <f ca="1">SUM(D18:O18)</f>
        <v>1105185.7215000002</v>
      </c>
      <c r="Q18" s="49">
        <f>Q7*$AW$17</f>
        <v>105255.783</v>
      </c>
      <c r="R18" s="49">
        <f t="shared" ref="R18:AB18" ca="1" si="49">R7*$AW$17</f>
        <v>105255.783</v>
      </c>
      <c r="S18" s="49">
        <f t="shared" ca="1" si="49"/>
        <v>105255.783</v>
      </c>
      <c r="T18" s="49">
        <f t="shared" ca="1" si="49"/>
        <v>105255.783</v>
      </c>
      <c r="U18" s="49">
        <f t="shared" ca="1" si="49"/>
        <v>105255.783</v>
      </c>
      <c r="V18" s="49">
        <f t="shared" ca="1" si="49"/>
        <v>105255.783</v>
      </c>
      <c r="W18" s="49">
        <f t="shared" ca="1" si="49"/>
        <v>105255.783</v>
      </c>
      <c r="X18" s="49">
        <f t="shared" ca="1" si="49"/>
        <v>105255.783</v>
      </c>
      <c r="Y18" s="49">
        <f t="shared" ca="1" si="49"/>
        <v>105255.783</v>
      </c>
      <c r="Z18" s="49">
        <f t="shared" ca="1" si="49"/>
        <v>105255.783</v>
      </c>
      <c r="AA18" s="49">
        <f t="shared" ca="1" si="49"/>
        <v>105255.783</v>
      </c>
      <c r="AB18" s="49">
        <f t="shared" ca="1" si="49"/>
        <v>105255.783</v>
      </c>
      <c r="AC18" s="50">
        <f ca="1">SUM(Q18:AB18)</f>
        <v>1263069.3960000004</v>
      </c>
      <c r="AD18" s="49">
        <f>AD7*$AW$17</f>
        <v>105255.783</v>
      </c>
      <c r="AE18" s="49">
        <f t="shared" ref="AE18:AO18" ca="1" si="50">AE7*$AW$17</f>
        <v>105255.783</v>
      </c>
      <c r="AF18" s="49">
        <f t="shared" ca="1" si="50"/>
        <v>105255.783</v>
      </c>
      <c r="AG18" s="49">
        <f t="shared" ca="1" si="50"/>
        <v>105255.783</v>
      </c>
      <c r="AH18" s="49">
        <f t="shared" ca="1" si="50"/>
        <v>105255.783</v>
      </c>
      <c r="AI18" s="49">
        <f t="shared" ca="1" si="50"/>
        <v>105255.783</v>
      </c>
      <c r="AJ18" s="49">
        <f t="shared" ca="1" si="50"/>
        <v>105255.783</v>
      </c>
      <c r="AK18" s="49">
        <f t="shared" ca="1" si="50"/>
        <v>105255.783</v>
      </c>
      <c r="AL18" s="49">
        <f t="shared" ca="1" si="50"/>
        <v>105255.783</v>
      </c>
      <c r="AM18" s="49">
        <f t="shared" ca="1" si="50"/>
        <v>105255.783</v>
      </c>
      <c r="AN18" s="49">
        <f t="shared" ca="1" si="50"/>
        <v>105255.783</v>
      </c>
      <c r="AO18" s="49">
        <f t="shared" ca="1" si="50"/>
        <v>105255.783</v>
      </c>
      <c r="AP18" s="50">
        <f ca="1">SUM(AD18:AO18)</f>
        <v>1263069.3960000004</v>
      </c>
      <c r="AQ18" s="4"/>
      <c r="AR18" s="27" t="s">
        <v>7</v>
      </c>
      <c r="AS18" s="130" t="s">
        <v>3</v>
      </c>
      <c r="AT18" s="130"/>
      <c r="AU18" s="28"/>
      <c r="AV18" s="28"/>
      <c r="AW18" s="97">
        <v>0.57999999999999996</v>
      </c>
      <c r="AX18" s="24" t="s">
        <v>70</v>
      </c>
      <c r="AY18" s="24"/>
      <c r="AZ18" s="24"/>
      <c r="BB18" s="4"/>
      <c r="BC18" s="4"/>
      <c r="CA18" s="3" t="s">
        <v>78</v>
      </c>
      <c r="CB18" s="3" t="s">
        <v>78</v>
      </c>
      <c r="CC18" s="17">
        <v>1</v>
      </c>
    </row>
    <row r="19" spans="1:81" x14ac:dyDescent="0.25">
      <c r="A19" s="42"/>
      <c r="B19" s="47" t="s">
        <v>135</v>
      </c>
      <c r="C19" s="48" t="s">
        <v>3</v>
      </c>
      <c r="D19" s="49">
        <f>D8*$AW$18</f>
        <v>16338.252</v>
      </c>
      <c r="E19" s="49">
        <f t="shared" ref="E19:O19" ca="1" si="51">E8*$AW$18</f>
        <v>32676.504000000001</v>
      </c>
      <c r="F19" s="49">
        <f t="shared" ca="1" si="51"/>
        <v>43568.671999999999</v>
      </c>
      <c r="G19" s="49">
        <f t="shared" ca="1" si="51"/>
        <v>49014.756000000001</v>
      </c>
      <c r="H19" s="49">
        <f t="shared" ca="1" si="51"/>
        <v>49014.756000000001</v>
      </c>
      <c r="I19" s="49">
        <f t="shared" ca="1" si="51"/>
        <v>54460.84</v>
      </c>
      <c r="J19" s="49">
        <f t="shared" ca="1" si="51"/>
        <v>54460.84</v>
      </c>
      <c r="K19" s="49">
        <f t="shared" ca="1" si="51"/>
        <v>54460.84</v>
      </c>
      <c r="L19" s="49">
        <f t="shared" ca="1" si="51"/>
        <v>54460.84</v>
      </c>
      <c r="M19" s="49">
        <f t="shared" ca="1" si="51"/>
        <v>54460.84</v>
      </c>
      <c r="N19" s="49">
        <f t="shared" ca="1" si="51"/>
        <v>54460.84</v>
      </c>
      <c r="O19" s="49">
        <f t="shared" ca="1" si="51"/>
        <v>54460.84</v>
      </c>
      <c r="P19" s="45">
        <f t="shared" ref="P19:P23" ca="1" si="52">SUM(D19:O19)</f>
        <v>571838.81999999983</v>
      </c>
      <c r="Q19" s="49">
        <f>Q8*$AW$18</f>
        <v>54460.84</v>
      </c>
      <c r="R19" s="49">
        <f t="shared" ref="R19:AB19" ca="1" si="53">R8*$AW$18</f>
        <v>54460.84</v>
      </c>
      <c r="S19" s="49">
        <f t="shared" ca="1" si="53"/>
        <v>54460.84</v>
      </c>
      <c r="T19" s="49">
        <f t="shared" ca="1" si="53"/>
        <v>54460.84</v>
      </c>
      <c r="U19" s="49">
        <f t="shared" ca="1" si="53"/>
        <v>54460.84</v>
      </c>
      <c r="V19" s="49">
        <f t="shared" ca="1" si="53"/>
        <v>54460.84</v>
      </c>
      <c r="W19" s="49">
        <f t="shared" ca="1" si="53"/>
        <v>54460.84</v>
      </c>
      <c r="X19" s="49">
        <f t="shared" ca="1" si="53"/>
        <v>54460.84</v>
      </c>
      <c r="Y19" s="49">
        <f t="shared" ca="1" si="53"/>
        <v>54460.84</v>
      </c>
      <c r="Z19" s="49">
        <f t="shared" ca="1" si="53"/>
        <v>54460.84</v>
      </c>
      <c r="AA19" s="49">
        <f t="shared" ca="1" si="53"/>
        <v>54460.84</v>
      </c>
      <c r="AB19" s="49">
        <f t="shared" ca="1" si="53"/>
        <v>54460.84</v>
      </c>
      <c r="AC19" s="45">
        <f t="shared" ref="AC19:AC23" ca="1" si="54">SUM(Q19:AB19)</f>
        <v>653530.07999999973</v>
      </c>
      <c r="AD19" s="49">
        <f>AD8*$AW$18</f>
        <v>54460.84</v>
      </c>
      <c r="AE19" s="49">
        <f t="shared" ref="AE19:AO19" ca="1" si="55">AE8*$AW$18</f>
        <v>54460.84</v>
      </c>
      <c r="AF19" s="49">
        <f t="shared" ca="1" si="55"/>
        <v>54460.84</v>
      </c>
      <c r="AG19" s="49">
        <f t="shared" ca="1" si="55"/>
        <v>54460.84</v>
      </c>
      <c r="AH19" s="49">
        <f t="shared" ca="1" si="55"/>
        <v>54460.84</v>
      </c>
      <c r="AI19" s="49">
        <f t="shared" ca="1" si="55"/>
        <v>54460.84</v>
      </c>
      <c r="AJ19" s="49">
        <f t="shared" ca="1" si="55"/>
        <v>54460.84</v>
      </c>
      <c r="AK19" s="49">
        <f t="shared" ca="1" si="55"/>
        <v>54460.84</v>
      </c>
      <c r="AL19" s="49">
        <f t="shared" ca="1" si="55"/>
        <v>54460.84</v>
      </c>
      <c r="AM19" s="49">
        <f t="shared" ca="1" si="55"/>
        <v>54460.84</v>
      </c>
      <c r="AN19" s="49">
        <f t="shared" ca="1" si="55"/>
        <v>54460.84</v>
      </c>
      <c r="AO19" s="49">
        <f t="shared" ca="1" si="55"/>
        <v>54460.84</v>
      </c>
      <c r="AP19" s="45">
        <f t="shared" ref="AP19:AP23" ca="1" si="56">SUM(AD19:AO19)</f>
        <v>653530.07999999973</v>
      </c>
      <c r="AQ19" s="4"/>
      <c r="AR19" s="16" t="s">
        <v>7</v>
      </c>
      <c r="AS19" s="130" t="s">
        <v>125</v>
      </c>
      <c r="AT19" s="130"/>
      <c r="AU19" s="9"/>
      <c r="AV19" s="9"/>
      <c r="AW19" s="96">
        <v>0.36399999999999999</v>
      </c>
      <c r="AX19" s="13" t="s">
        <v>70</v>
      </c>
      <c r="AY19" s="13"/>
      <c r="AZ19" s="13"/>
      <c r="BA19" s="4"/>
      <c r="BB19" s="4"/>
      <c r="CA19" s="3" t="s">
        <v>80</v>
      </c>
      <c r="CB19" s="3" t="s">
        <v>80</v>
      </c>
      <c r="CC19" s="17">
        <v>1</v>
      </c>
    </row>
    <row r="20" spans="1:81" x14ac:dyDescent="0.25">
      <c r="A20" s="42"/>
      <c r="B20" s="47" t="s">
        <v>136</v>
      </c>
      <c r="C20" s="48" t="s">
        <v>125</v>
      </c>
      <c r="D20" s="49">
        <f>D9*$AW$19</f>
        <v>931.03919999999982</v>
      </c>
      <c r="E20" s="49">
        <f t="shared" ref="E20:O20" ca="1" si="57">E9*$AW$19</f>
        <v>1862.0783999999996</v>
      </c>
      <c r="F20" s="49">
        <f t="shared" ca="1" si="57"/>
        <v>2482.7712000000001</v>
      </c>
      <c r="G20" s="49">
        <f t="shared" ca="1" si="57"/>
        <v>2793.1176</v>
      </c>
      <c r="H20" s="49">
        <f t="shared" ca="1" si="57"/>
        <v>2793.1176</v>
      </c>
      <c r="I20" s="49">
        <f t="shared" ca="1" si="57"/>
        <v>3103.4639999999999</v>
      </c>
      <c r="J20" s="49">
        <f t="shared" ca="1" si="57"/>
        <v>3103.4639999999999</v>
      </c>
      <c r="K20" s="49">
        <f t="shared" ca="1" si="57"/>
        <v>3103.4639999999999</v>
      </c>
      <c r="L20" s="49">
        <f t="shared" ca="1" si="57"/>
        <v>3103.4639999999999</v>
      </c>
      <c r="M20" s="49">
        <f t="shared" ca="1" si="57"/>
        <v>3103.4639999999999</v>
      </c>
      <c r="N20" s="49">
        <f t="shared" ca="1" si="57"/>
        <v>3103.4639999999999</v>
      </c>
      <c r="O20" s="49">
        <f t="shared" ca="1" si="57"/>
        <v>3103.4639999999999</v>
      </c>
      <c r="P20" s="45">
        <f t="shared" ca="1" si="52"/>
        <v>32586.371999999999</v>
      </c>
      <c r="Q20" s="49">
        <f>Q9*$AW$19</f>
        <v>3103.4639999999999</v>
      </c>
      <c r="R20" s="49">
        <f t="shared" ref="R20:AB20" ca="1" si="58">R9*$AW$19</f>
        <v>3103.4639999999999</v>
      </c>
      <c r="S20" s="49">
        <f t="shared" ca="1" si="58"/>
        <v>3103.4639999999999</v>
      </c>
      <c r="T20" s="49">
        <f t="shared" ca="1" si="58"/>
        <v>3103.4639999999999</v>
      </c>
      <c r="U20" s="49">
        <f t="shared" ca="1" si="58"/>
        <v>3103.4639999999999</v>
      </c>
      <c r="V20" s="49">
        <f t="shared" ca="1" si="58"/>
        <v>3103.4639999999999</v>
      </c>
      <c r="W20" s="49">
        <f t="shared" ca="1" si="58"/>
        <v>3103.4639999999999</v>
      </c>
      <c r="X20" s="49">
        <f t="shared" ca="1" si="58"/>
        <v>3103.4639999999999</v>
      </c>
      <c r="Y20" s="49">
        <f t="shared" ca="1" si="58"/>
        <v>3103.4639999999999</v>
      </c>
      <c r="Z20" s="49">
        <f t="shared" ca="1" si="58"/>
        <v>3103.4639999999999</v>
      </c>
      <c r="AA20" s="49">
        <f t="shared" ca="1" si="58"/>
        <v>3103.4639999999999</v>
      </c>
      <c r="AB20" s="49">
        <f t="shared" ca="1" si="58"/>
        <v>3103.4639999999999</v>
      </c>
      <c r="AC20" s="45">
        <f t="shared" ca="1" si="54"/>
        <v>37241.567999999999</v>
      </c>
      <c r="AD20" s="49">
        <f>AD9*$AW$19</f>
        <v>3103.4639999999999</v>
      </c>
      <c r="AE20" s="49">
        <f t="shared" ref="AE20:AO20" ca="1" si="59">AE9*$AW$19</f>
        <v>3103.4639999999999</v>
      </c>
      <c r="AF20" s="49">
        <f t="shared" ca="1" si="59"/>
        <v>3103.4639999999999</v>
      </c>
      <c r="AG20" s="49">
        <f t="shared" ca="1" si="59"/>
        <v>3103.4639999999999</v>
      </c>
      <c r="AH20" s="49">
        <f t="shared" ca="1" si="59"/>
        <v>3103.4639999999999</v>
      </c>
      <c r="AI20" s="49">
        <f t="shared" ca="1" si="59"/>
        <v>3103.4639999999999</v>
      </c>
      <c r="AJ20" s="49">
        <f t="shared" ca="1" si="59"/>
        <v>3103.4639999999999</v>
      </c>
      <c r="AK20" s="49">
        <f t="shared" ca="1" si="59"/>
        <v>3103.4639999999999</v>
      </c>
      <c r="AL20" s="49">
        <f t="shared" ca="1" si="59"/>
        <v>3103.4639999999999</v>
      </c>
      <c r="AM20" s="49">
        <f t="shared" ca="1" si="59"/>
        <v>3103.4639999999999</v>
      </c>
      <c r="AN20" s="49">
        <f t="shared" ca="1" si="59"/>
        <v>3103.4639999999999</v>
      </c>
      <c r="AO20" s="49">
        <f t="shared" ca="1" si="59"/>
        <v>3103.4639999999999</v>
      </c>
      <c r="AP20" s="45">
        <f t="shared" ca="1" si="56"/>
        <v>37241.567999999999</v>
      </c>
      <c r="AQ20" s="4"/>
      <c r="AR20" s="16" t="s">
        <v>7</v>
      </c>
      <c r="AS20" s="130" t="s">
        <v>126</v>
      </c>
      <c r="AT20" s="130"/>
      <c r="AU20" s="9"/>
      <c r="AV20" s="9"/>
      <c r="AW20" s="96">
        <v>0.67800000000000005</v>
      </c>
      <c r="AX20" s="13" t="s">
        <v>70</v>
      </c>
      <c r="AY20" s="13"/>
      <c r="AZ20" s="13"/>
      <c r="BA20" s="4"/>
      <c r="BB20" s="4"/>
      <c r="CA20" s="3" t="s">
        <v>81</v>
      </c>
      <c r="CB20" s="3" t="s">
        <v>81</v>
      </c>
      <c r="CC20" s="17">
        <v>1</v>
      </c>
    </row>
    <row r="21" spans="1:81" x14ac:dyDescent="0.25">
      <c r="A21" s="42"/>
      <c r="B21" s="47" t="s">
        <v>137</v>
      </c>
      <c r="C21" s="48" t="s">
        <v>126</v>
      </c>
      <c r="D21" s="49">
        <f>D10*$AW$20</f>
        <v>3583.9080000000004</v>
      </c>
      <c r="E21" s="49">
        <f t="shared" ref="E21:O21" ca="1" si="60">E10*$AW$20</f>
        <v>7167.8160000000007</v>
      </c>
      <c r="F21" s="49">
        <f t="shared" ca="1" si="60"/>
        <v>9557.0880000000016</v>
      </c>
      <c r="G21" s="49">
        <f t="shared" ca="1" si="60"/>
        <v>10751.724</v>
      </c>
      <c r="H21" s="49">
        <f t="shared" ca="1" si="60"/>
        <v>10751.724</v>
      </c>
      <c r="I21" s="49">
        <f t="shared" ca="1" si="60"/>
        <v>11946.36</v>
      </c>
      <c r="J21" s="49">
        <f t="shared" ca="1" si="60"/>
        <v>11946.36</v>
      </c>
      <c r="K21" s="49">
        <f t="shared" ca="1" si="60"/>
        <v>11946.36</v>
      </c>
      <c r="L21" s="49">
        <f t="shared" ca="1" si="60"/>
        <v>11946.36</v>
      </c>
      <c r="M21" s="49">
        <f t="shared" ca="1" si="60"/>
        <v>11946.36</v>
      </c>
      <c r="N21" s="49">
        <f t="shared" ca="1" si="60"/>
        <v>11946.36</v>
      </c>
      <c r="O21" s="49">
        <f t="shared" ca="1" si="60"/>
        <v>11946.36</v>
      </c>
      <c r="P21" s="45">
        <f t="shared" ca="1" si="52"/>
        <v>125436.78000000001</v>
      </c>
      <c r="Q21" s="49">
        <f>Q10*$AW$20</f>
        <v>11946.36</v>
      </c>
      <c r="R21" s="49">
        <f t="shared" ref="R21:AB21" ca="1" si="61">R10*$AW$20</f>
        <v>11946.36</v>
      </c>
      <c r="S21" s="49">
        <f t="shared" ca="1" si="61"/>
        <v>11946.36</v>
      </c>
      <c r="T21" s="49">
        <f t="shared" ca="1" si="61"/>
        <v>11946.36</v>
      </c>
      <c r="U21" s="49">
        <f t="shared" ca="1" si="61"/>
        <v>11946.36</v>
      </c>
      <c r="V21" s="49">
        <f t="shared" ca="1" si="61"/>
        <v>11946.36</v>
      </c>
      <c r="W21" s="49">
        <f t="shared" ca="1" si="61"/>
        <v>11946.36</v>
      </c>
      <c r="X21" s="49">
        <f t="shared" ca="1" si="61"/>
        <v>11946.36</v>
      </c>
      <c r="Y21" s="49">
        <f t="shared" ca="1" si="61"/>
        <v>11946.36</v>
      </c>
      <c r="Z21" s="49">
        <f t="shared" ca="1" si="61"/>
        <v>11946.36</v>
      </c>
      <c r="AA21" s="49">
        <f t="shared" ca="1" si="61"/>
        <v>11946.36</v>
      </c>
      <c r="AB21" s="49">
        <f t="shared" ca="1" si="61"/>
        <v>11946.36</v>
      </c>
      <c r="AC21" s="45">
        <f t="shared" ca="1" si="54"/>
        <v>143356.32</v>
      </c>
      <c r="AD21" s="49">
        <f>AD10*$AW$20</f>
        <v>11946.36</v>
      </c>
      <c r="AE21" s="49">
        <f t="shared" ref="AE21:AO21" ca="1" si="62">AE10*$AW$20</f>
        <v>11946.36</v>
      </c>
      <c r="AF21" s="49">
        <f t="shared" ca="1" si="62"/>
        <v>11946.36</v>
      </c>
      <c r="AG21" s="49">
        <f t="shared" ca="1" si="62"/>
        <v>11946.36</v>
      </c>
      <c r="AH21" s="49">
        <f t="shared" ca="1" si="62"/>
        <v>11946.36</v>
      </c>
      <c r="AI21" s="49">
        <f t="shared" ca="1" si="62"/>
        <v>11946.36</v>
      </c>
      <c r="AJ21" s="49">
        <f t="shared" ca="1" si="62"/>
        <v>11946.36</v>
      </c>
      <c r="AK21" s="49">
        <f t="shared" ca="1" si="62"/>
        <v>11946.36</v>
      </c>
      <c r="AL21" s="49">
        <f t="shared" ca="1" si="62"/>
        <v>11946.36</v>
      </c>
      <c r="AM21" s="49">
        <f t="shared" ca="1" si="62"/>
        <v>11946.36</v>
      </c>
      <c r="AN21" s="49">
        <f t="shared" ca="1" si="62"/>
        <v>11946.36</v>
      </c>
      <c r="AO21" s="49">
        <f t="shared" ca="1" si="62"/>
        <v>11946.36</v>
      </c>
      <c r="AP21" s="45">
        <f t="shared" ca="1" si="56"/>
        <v>143356.32</v>
      </c>
      <c r="AQ21" s="4"/>
      <c r="AR21" s="16" t="s">
        <v>7</v>
      </c>
      <c r="AS21" s="130" t="s">
        <v>127</v>
      </c>
      <c r="AT21" s="130"/>
      <c r="AU21" s="9"/>
      <c r="AV21" s="9"/>
      <c r="AW21" s="96">
        <v>0.52600000000000002</v>
      </c>
      <c r="AX21" s="13" t="s">
        <v>70</v>
      </c>
      <c r="AY21" s="13"/>
      <c r="AZ21" s="13"/>
      <c r="BA21" s="4"/>
      <c r="BB21" s="4"/>
      <c r="CA21" s="3" t="s">
        <v>82</v>
      </c>
      <c r="CB21" s="3" t="s">
        <v>82</v>
      </c>
      <c r="CC21" s="17">
        <v>1</v>
      </c>
    </row>
    <row r="22" spans="1:81" ht="15" customHeight="1" x14ac:dyDescent="0.25">
      <c r="A22" s="42"/>
      <c r="B22" s="47" t="s">
        <v>138</v>
      </c>
      <c r="C22" s="48" t="s">
        <v>127</v>
      </c>
      <c r="D22" s="49">
        <f>D11*$AW$21</f>
        <v>3533.1420000000003</v>
      </c>
      <c r="E22" s="49">
        <f t="shared" ref="E22:O22" ca="1" si="63">E11*$AW$21</f>
        <v>7066.2840000000006</v>
      </c>
      <c r="F22" s="49">
        <f t="shared" ca="1" si="63"/>
        <v>9421.7119999999995</v>
      </c>
      <c r="G22" s="49">
        <f t="shared" ca="1" si="63"/>
        <v>10599.426000000001</v>
      </c>
      <c r="H22" s="49">
        <f t="shared" ca="1" si="63"/>
        <v>10599.426000000001</v>
      </c>
      <c r="I22" s="49">
        <f t="shared" ca="1" si="63"/>
        <v>11777.140000000001</v>
      </c>
      <c r="J22" s="49">
        <f t="shared" ca="1" si="63"/>
        <v>11777.140000000001</v>
      </c>
      <c r="K22" s="49">
        <f t="shared" ca="1" si="63"/>
        <v>11777.140000000001</v>
      </c>
      <c r="L22" s="49">
        <f t="shared" ca="1" si="63"/>
        <v>11777.140000000001</v>
      </c>
      <c r="M22" s="49">
        <f t="shared" ca="1" si="63"/>
        <v>11777.140000000001</v>
      </c>
      <c r="N22" s="49">
        <f t="shared" ca="1" si="63"/>
        <v>11777.140000000001</v>
      </c>
      <c r="O22" s="49">
        <f t="shared" ca="1" si="63"/>
        <v>11777.140000000001</v>
      </c>
      <c r="P22" s="45">
        <f t="shared" ca="1" si="52"/>
        <v>123659.97</v>
      </c>
      <c r="Q22" s="49">
        <f>Q11*$AW$21</f>
        <v>11777.140000000001</v>
      </c>
      <c r="R22" s="49">
        <f t="shared" ref="R22:AB22" ca="1" si="64">R11*$AW$21</f>
        <v>11777.140000000001</v>
      </c>
      <c r="S22" s="49">
        <f t="shared" ca="1" si="64"/>
        <v>11777.140000000001</v>
      </c>
      <c r="T22" s="49">
        <f t="shared" ca="1" si="64"/>
        <v>11777.140000000001</v>
      </c>
      <c r="U22" s="49">
        <f t="shared" ca="1" si="64"/>
        <v>11777.140000000001</v>
      </c>
      <c r="V22" s="49">
        <f t="shared" ca="1" si="64"/>
        <v>11777.140000000001</v>
      </c>
      <c r="W22" s="49">
        <f t="shared" ca="1" si="64"/>
        <v>11777.140000000001</v>
      </c>
      <c r="X22" s="49">
        <f t="shared" ca="1" si="64"/>
        <v>11777.140000000001</v>
      </c>
      <c r="Y22" s="49">
        <f t="shared" ca="1" si="64"/>
        <v>11777.140000000001</v>
      </c>
      <c r="Z22" s="49">
        <f t="shared" ca="1" si="64"/>
        <v>11777.140000000001</v>
      </c>
      <c r="AA22" s="49">
        <f t="shared" ca="1" si="64"/>
        <v>11777.140000000001</v>
      </c>
      <c r="AB22" s="49">
        <f t="shared" ca="1" si="64"/>
        <v>11777.140000000001</v>
      </c>
      <c r="AC22" s="45">
        <f t="shared" ca="1" si="54"/>
        <v>141325.68000000002</v>
      </c>
      <c r="AD22" s="49">
        <f>AD11*$AW$21</f>
        <v>11777.140000000001</v>
      </c>
      <c r="AE22" s="49">
        <f t="shared" ref="AE22:AO22" ca="1" si="65">AE11*$AW$21</f>
        <v>11777.140000000001</v>
      </c>
      <c r="AF22" s="49">
        <f t="shared" ca="1" si="65"/>
        <v>11777.140000000001</v>
      </c>
      <c r="AG22" s="49">
        <f t="shared" ca="1" si="65"/>
        <v>11777.140000000001</v>
      </c>
      <c r="AH22" s="49">
        <f t="shared" ca="1" si="65"/>
        <v>11777.140000000001</v>
      </c>
      <c r="AI22" s="49">
        <f t="shared" ca="1" si="65"/>
        <v>11777.140000000001</v>
      </c>
      <c r="AJ22" s="49">
        <f t="shared" ca="1" si="65"/>
        <v>11777.140000000001</v>
      </c>
      <c r="AK22" s="49">
        <f t="shared" ca="1" si="65"/>
        <v>11777.140000000001</v>
      </c>
      <c r="AL22" s="49">
        <f t="shared" ca="1" si="65"/>
        <v>11777.140000000001</v>
      </c>
      <c r="AM22" s="49">
        <f t="shared" ca="1" si="65"/>
        <v>11777.140000000001</v>
      </c>
      <c r="AN22" s="49">
        <f t="shared" ca="1" si="65"/>
        <v>11777.140000000001</v>
      </c>
      <c r="AO22" s="49">
        <f t="shared" ca="1" si="65"/>
        <v>11777.140000000001</v>
      </c>
      <c r="AP22" s="45">
        <f t="shared" ca="1" si="56"/>
        <v>141325.68000000002</v>
      </c>
      <c r="AQ22" s="4"/>
      <c r="AR22" s="16" t="s">
        <v>7</v>
      </c>
      <c r="AS22" s="130" t="s">
        <v>128</v>
      </c>
      <c r="AT22" s="130"/>
      <c r="AU22" s="9"/>
      <c r="AV22" s="13"/>
      <c r="AW22" s="96">
        <v>0.44500000000000001</v>
      </c>
      <c r="AX22" s="13" t="s">
        <v>70</v>
      </c>
      <c r="AY22" s="13"/>
      <c r="AZ22" s="13"/>
      <c r="BA22" s="4"/>
      <c r="BB22" s="4"/>
      <c r="CA22" s="3" t="s">
        <v>62</v>
      </c>
      <c r="CB22" s="3" t="s">
        <v>62</v>
      </c>
      <c r="CC22" s="17">
        <v>1</v>
      </c>
    </row>
    <row r="23" spans="1:81" ht="15" customHeight="1" x14ac:dyDescent="0.25">
      <c r="A23" s="42"/>
      <c r="B23" s="47" t="s">
        <v>139</v>
      </c>
      <c r="C23" s="48" t="s">
        <v>128</v>
      </c>
      <c r="D23" s="49">
        <f>D12*$AW$22</f>
        <v>1041.3</v>
      </c>
      <c r="E23" s="49">
        <f t="shared" ref="E23:O23" ca="1" si="66">E12*$AW$22</f>
        <v>2082.6</v>
      </c>
      <c r="F23" s="49">
        <f t="shared" ca="1" si="66"/>
        <v>2776.8</v>
      </c>
      <c r="G23" s="49">
        <f t="shared" ca="1" si="66"/>
        <v>3123.9</v>
      </c>
      <c r="H23" s="49">
        <f t="shared" ca="1" si="66"/>
        <v>3123.9</v>
      </c>
      <c r="I23" s="49">
        <f t="shared" ca="1" si="66"/>
        <v>3471</v>
      </c>
      <c r="J23" s="49">
        <f t="shared" ca="1" si="66"/>
        <v>3471</v>
      </c>
      <c r="K23" s="49">
        <f t="shared" ca="1" si="66"/>
        <v>3471</v>
      </c>
      <c r="L23" s="49">
        <f t="shared" ca="1" si="66"/>
        <v>3471</v>
      </c>
      <c r="M23" s="49">
        <f t="shared" ca="1" si="66"/>
        <v>3471</v>
      </c>
      <c r="N23" s="49">
        <f t="shared" ca="1" si="66"/>
        <v>3471</v>
      </c>
      <c r="O23" s="49">
        <f t="shared" ca="1" si="66"/>
        <v>3471</v>
      </c>
      <c r="P23" s="45">
        <f t="shared" ca="1" si="52"/>
        <v>36445.5</v>
      </c>
      <c r="Q23" s="49">
        <f>Q12*$AW$22</f>
        <v>3471</v>
      </c>
      <c r="R23" s="49">
        <f t="shared" ref="R23:AB23" ca="1" si="67">R12*$AW$22</f>
        <v>3471</v>
      </c>
      <c r="S23" s="49">
        <f t="shared" ca="1" si="67"/>
        <v>3471</v>
      </c>
      <c r="T23" s="49">
        <f t="shared" ca="1" si="67"/>
        <v>3471</v>
      </c>
      <c r="U23" s="49">
        <f t="shared" ca="1" si="67"/>
        <v>3471</v>
      </c>
      <c r="V23" s="49">
        <f t="shared" ca="1" si="67"/>
        <v>3471</v>
      </c>
      <c r="W23" s="49">
        <f t="shared" ca="1" si="67"/>
        <v>3471</v>
      </c>
      <c r="X23" s="49">
        <f t="shared" ca="1" si="67"/>
        <v>3471</v>
      </c>
      <c r="Y23" s="49">
        <f t="shared" ca="1" si="67"/>
        <v>3471</v>
      </c>
      <c r="Z23" s="49">
        <f t="shared" ca="1" si="67"/>
        <v>3471</v>
      </c>
      <c r="AA23" s="49">
        <f t="shared" ca="1" si="67"/>
        <v>3471</v>
      </c>
      <c r="AB23" s="49">
        <f t="shared" ca="1" si="67"/>
        <v>3471</v>
      </c>
      <c r="AC23" s="45">
        <f t="shared" ca="1" si="54"/>
        <v>41652</v>
      </c>
      <c r="AD23" s="49">
        <f>AD12*$AW$22</f>
        <v>3471</v>
      </c>
      <c r="AE23" s="49">
        <f t="shared" ref="AE23:AO23" ca="1" si="68">AE12*$AW$22</f>
        <v>3471</v>
      </c>
      <c r="AF23" s="49">
        <f t="shared" ca="1" si="68"/>
        <v>3471</v>
      </c>
      <c r="AG23" s="49">
        <f t="shared" ca="1" si="68"/>
        <v>3471</v>
      </c>
      <c r="AH23" s="49">
        <f t="shared" ca="1" si="68"/>
        <v>3471</v>
      </c>
      <c r="AI23" s="49">
        <f t="shared" ca="1" si="68"/>
        <v>3471</v>
      </c>
      <c r="AJ23" s="49">
        <f t="shared" ca="1" si="68"/>
        <v>3471</v>
      </c>
      <c r="AK23" s="49">
        <f t="shared" ca="1" si="68"/>
        <v>3471</v>
      </c>
      <c r="AL23" s="49">
        <f t="shared" ca="1" si="68"/>
        <v>3471</v>
      </c>
      <c r="AM23" s="49">
        <f t="shared" ca="1" si="68"/>
        <v>3471</v>
      </c>
      <c r="AN23" s="49">
        <f t="shared" ca="1" si="68"/>
        <v>3471</v>
      </c>
      <c r="AO23" s="49">
        <f t="shared" ca="1" si="68"/>
        <v>3471</v>
      </c>
      <c r="AP23" s="45">
        <f t="shared" ca="1" si="56"/>
        <v>41652</v>
      </c>
      <c r="AQ23" s="4"/>
      <c r="AR23" s="16" t="s">
        <v>7</v>
      </c>
      <c r="AS23" s="130" t="s">
        <v>129</v>
      </c>
      <c r="AT23" s="130"/>
      <c r="AU23" s="9"/>
      <c r="AV23" s="13"/>
      <c r="AW23" s="96">
        <v>0.41599999999999998</v>
      </c>
      <c r="AX23" s="13" t="s">
        <v>70</v>
      </c>
      <c r="AY23" s="13"/>
      <c r="AZ23" s="13"/>
      <c r="BA23" s="4"/>
      <c r="BB23" s="4"/>
      <c r="CA23" s="3" t="s">
        <v>85</v>
      </c>
      <c r="CB23" s="3" t="s">
        <v>85</v>
      </c>
      <c r="CC23" s="17">
        <v>1</v>
      </c>
    </row>
    <row r="24" spans="1:81" ht="33" customHeight="1" x14ac:dyDescent="0.25">
      <c r="A24" s="42"/>
      <c r="B24" s="47" t="s">
        <v>140</v>
      </c>
      <c r="C24" s="48" t="s">
        <v>129</v>
      </c>
      <c r="D24" s="49">
        <f>D13*$AW$23</f>
        <v>5962.32</v>
      </c>
      <c r="E24" s="49">
        <f t="shared" ref="E24:O24" ca="1" si="69">E13*$AW$23</f>
        <v>11924.64</v>
      </c>
      <c r="F24" s="49">
        <f t="shared" ca="1" si="69"/>
        <v>15899.519999999999</v>
      </c>
      <c r="G24" s="49">
        <f t="shared" ca="1" si="69"/>
        <v>17886.96</v>
      </c>
      <c r="H24" s="49">
        <f t="shared" ca="1" si="69"/>
        <v>17886.96</v>
      </c>
      <c r="I24" s="49">
        <f t="shared" ca="1" si="69"/>
        <v>19874.399999999998</v>
      </c>
      <c r="J24" s="49">
        <f t="shared" ca="1" si="69"/>
        <v>19874.399999999998</v>
      </c>
      <c r="K24" s="49">
        <f t="shared" ca="1" si="69"/>
        <v>19874.399999999998</v>
      </c>
      <c r="L24" s="49">
        <f t="shared" ca="1" si="69"/>
        <v>19874.399999999998</v>
      </c>
      <c r="M24" s="49">
        <f t="shared" ca="1" si="69"/>
        <v>19874.399999999998</v>
      </c>
      <c r="N24" s="49">
        <f t="shared" ca="1" si="69"/>
        <v>19874.399999999998</v>
      </c>
      <c r="O24" s="49">
        <f t="shared" ca="1" si="69"/>
        <v>19874.399999999998</v>
      </c>
      <c r="P24" s="50">
        <f ca="1">SUM(D24:O24)</f>
        <v>208681.19999999995</v>
      </c>
      <c r="Q24" s="49">
        <f>Q13*$AW$23</f>
        <v>19874.399999999998</v>
      </c>
      <c r="R24" s="49">
        <f t="shared" ref="R24:AB24" ca="1" si="70">R13*$AW$23</f>
        <v>19874.399999999998</v>
      </c>
      <c r="S24" s="49">
        <f t="shared" ca="1" si="70"/>
        <v>19874.399999999998</v>
      </c>
      <c r="T24" s="49">
        <f t="shared" ca="1" si="70"/>
        <v>19874.399999999998</v>
      </c>
      <c r="U24" s="49">
        <f t="shared" ca="1" si="70"/>
        <v>19874.399999999998</v>
      </c>
      <c r="V24" s="49">
        <f t="shared" ca="1" si="70"/>
        <v>19874.399999999998</v>
      </c>
      <c r="W24" s="49">
        <f t="shared" ca="1" si="70"/>
        <v>19874.399999999998</v>
      </c>
      <c r="X24" s="49">
        <f t="shared" ca="1" si="70"/>
        <v>19874.399999999998</v>
      </c>
      <c r="Y24" s="49">
        <f t="shared" ca="1" si="70"/>
        <v>19874.399999999998</v>
      </c>
      <c r="Z24" s="49">
        <f t="shared" ca="1" si="70"/>
        <v>19874.399999999998</v>
      </c>
      <c r="AA24" s="49">
        <f t="shared" ca="1" si="70"/>
        <v>19874.399999999998</v>
      </c>
      <c r="AB24" s="49">
        <f t="shared" ca="1" si="70"/>
        <v>19874.399999999998</v>
      </c>
      <c r="AC24" s="50">
        <f ca="1">SUM(Q24:AB24)</f>
        <v>238492.79999999996</v>
      </c>
      <c r="AD24" s="49">
        <f>AD13*$AW$23</f>
        <v>19874.399999999998</v>
      </c>
      <c r="AE24" s="49">
        <f t="shared" ref="AE24:AO24" ca="1" si="71">AE13*$AW$23</f>
        <v>19874.399999999998</v>
      </c>
      <c r="AF24" s="49">
        <f t="shared" ca="1" si="71"/>
        <v>19874.399999999998</v>
      </c>
      <c r="AG24" s="49">
        <f t="shared" ca="1" si="71"/>
        <v>19874.399999999998</v>
      </c>
      <c r="AH24" s="49">
        <f t="shared" ca="1" si="71"/>
        <v>19874.399999999998</v>
      </c>
      <c r="AI24" s="49">
        <f t="shared" ca="1" si="71"/>
        <v>19874.399999999998</v>
      </c>
      <c r="AJ24" s="49">
        <f t="shared" ca="1" si="71"/>
        <v>19874.399999999998</v>
      </c>
      <c r="AK24" s="49">
        <f t="shared" ca="1" si="71"/>
        <v>19874.399999999998</v>
      </c>
      <c r="AL24" s="49">
        <f t="shared" ca="1" si="71"/>
        <v>19874.399999999998</v>
      </c>
      <c r="AM24" s="49">
        <f t="shared" ca="1" si="71"/>
        <v>19874.399999999998</v>
      </c>
      <c r="AN24" s="49">
        <f t="shared" ca="1" si="71"/>
        <v>19874.399999999998</v>
      </c>
      <c r="AO24" s="49">
        <f t="shared" ca="1" si="71"/>
        <v>19874.399999999998</v>
      </c>
      <c r="AP24" s="50">
        <f ca="1">SUM(AD24:AO24)</f>
        <v>238492.79999999996</v>
      </c>
      <c r="AQ24" s="4"/>
      <c r="AR24" s="120" t="s">
        <v>75</v>
      </c>
      <c r="AS24" s="120"/>
      <c r="AT24" s="120"/>
      <c r="AU24" s="120"/>
      <c r="AV24" s="120"/>
      <c r="AW24" s="120"/>
      <c r="AX24" s="120"/>
      <c r="AY24" s="120"/>
      <c r="AZ24" s="120"/>
      <c r="BA24" s="4"/>
      <c r="BB24" s="4"/>
      <c r="CB24" s="3" t="s">
        <v>69</v>
      </c>
      <c r="CC24" s="17">
        <v>1</v>
      </c>
    </row>
    <row r="25" spans="1:81" x14ac:dyDescent="0.25">
      <c r="A25" s="134" t="s">
        <v>9</v>
      </c>
      <c r="B25" s="134"/>
      <c r="C25" s="134"/>
      <c r="D25" s="111">
        <f t="shared" ref="D25:O25" si="72">D6-D14</f>
        <v>53551.929978</v>
      </c>
      <c r="E25" s="112">
        <f t="shared" ca="1" si="72"/>
        <v>107103.859956</v>
      </c>
      <c r="F25" s="112">
        <f t="shared" ca="1" si="72"/>
        <v>142805.14660800001</v>
      </c>
      <c r="G25" s="112">
        <f t="shared" ca="1" si="72"/>
        <v>160655.78993400006</v>
      </c>
      <c r="H25" s="112">
        <f t="shared" ca="1" si="72"/>
        <v>160655.78993400006</v>
      </c>
      <c r="I25" s="112">
        <f t="shared" ca="1" si="72"/>
        <v>178506.43326000002</v>
      </c>
      <c r="J25" s="112">
        <f t="shared" ca="1" si="72"/>
        <v>178506.43326000002</v>
      </c>
      <c r="K25" s="112">
        <f t="shared" ca="1" si="72"/>
        <v>178506.43326000002</v>
      </c>
      <c r="L25" s="112">
        <f t="shared" ca="1" si="72"/>
        <v>178506.43326000002</v>
      </c>
      <c r="M25" s="112">
        <f t="shared" ca="1" si="72"/>
        <v>178506.43326000002</v>
      </c>
      <c r="N25" s="112">
        <f t="shared" ca="1" si="72"/>
        <v>178506.43326000002</v>
      </c>
      <c r="O25" s="112">
        <f t="shared" ca="1" si="72"/>
        <v>178506.43326000002</v>
      </c>
      <c r="P25" s="113">
        <f t="shared" ca="1" si="31"/>
        <v>1874317.5492300007</v>
      </c>
      <c r="Q25" s="111">
        <f t="shared" ref="Q25:AB25" si="73">Q6-Q14</f>
        <v>178506.43326000002</v>
      </c>
      <c r="R25" s="112">
        <f t="shared" ca="1" si="73"/>
        <v>178506.43326000002</v>
      </c>
      <c r="S25" s="112">
        <f t="shared" ca="1" si="73"/>
        <v>178506.43326000002</v>
      </c>
      <c r="T25" s="112">
        <f t="shared" ca="1" si="73"/>
        <v>178506.43326000002</v>
      </c>
      <c r="U25" s="112">
        <f t="shared" ca="1" si="73"/>
        <v>178506.43326000002</v>
      </c>
      <c r="V25" s="112">
        <f t="shared" ca="1" si="73"/>
        <v>178506.43326000002</v>
      </c>
      <c r="W25" s="112">
        <f t="shared" ca="1" si="73"/>
        <v>178506.43326000002</v>
      </c>
      <c r="X25" s="112">
        <f t="shared" ca="1" si="73"/>
        <v>178506.43326000002</v>
      </c>
      <c r="Y25" s="112">
        <f t="shared" ca="1" si="73"/>
        <v>178506.43326000002</v>
      </c>
      <c r="Z25" s="112">
        <f t="shared" ca="1" si="73"/>
        <v>178506.43326000002</v>
      </c>
      <c r="AA25" s="112">
        <f t="shared" ca="1" si="73"/>
        <v>178506.43326000002</v>
      </c>
      <c r="AB25" s="112">
        <f t="shared" ca="1" si="73"/>
        <v>178506.43326000002</v>
      </c>
      <c r="AC25" s="113">
        <f t="shared" ref="AC25" ca="1" si="74">SUM(Q25:AB25)</f>
        <v>2142077.1991200005</v>
      </c>
      <c r="AD25" s="111">
        <f t="shared" ref="AD25:AO25" si="75">AD6-AD14</f>
        <v>178506.43326000002</v>
      </c>
      <c r="AE25" s="112">
        <f t="shared" ca="1" si="75"/>
        <v>178506.43326000002</v>
      </c>
      <c r="AF25" s="112">
        <f t="shared" ca="1" si="75"/>
        <v>178506.43326000002</v>
      </c>
      <c r="AG25" s="112">
        <f t="shared" ca="1" si="75"/>
        <v>178506.43326000002</v>
      </c>
      <c r="AH25" s="112">
        <f t="shared" ca="1" si="75"/>
        <v>178506.43326000002</v>
      </c>
      <c r="AI25" s="112">
        <f t="shared" ca="1" si="75"/>
        <v>178506.43326000002</v>
      </c>
      <c r="AJ25" s="112">
        <f t="shared" ca="1" si="75"/>
        <v>178506.43326000002</v>
      </c>
      <c r="AK25" s="112">
        <f t="shared" ca="1" si="75"/>
        <v>178506.43326000002</v>
      </c>
      <c r="AL25" s="112">
        <f t="shared" ca="1" si="75"/>
        <v>178506.43326000002</v>
      </c>
      <c r="AM25" s="112">
        <f t="shared" ca="1" si="75"/>
        <v>178506.43326000002</v>
      </c>
      <c r="AN25" s="112">
        <f t="shared" ca="1" si="75"/>
        <v>178506.43326000002</v>
      </c>
      <c r="AO25" s="112">
        <f t="shared" ca="1" si="75"/>
        <v>178506.43326000002</v>
      </c>
      <c r="AP25" s="113">
        <f t="shared" ref="AP25" ca="1" si="76">SUM(AD25:AO25)</f>
        <v>2142077.1991200005</v>
      </c>
      <c r="AQ25" s="4"/>
      <c r="AR25" s="23" t="s">
        <v>77</v>
      </c>
      <c r="AS25" s="24"/>
      <c r="AT25" s="24"/>
      <c r="AU25" s="25"/>
      <c r="AV25" s="98">
        <v>15000</v>
      </c>
      <c r="AW25" s="26" t="s">
        <v>38</v>
      </c>
      <c r="AX25" s="98">
        <v>2</v>
      </c>
      <c r="AY25" s="24"/>
      <c r="AZ25" s="24"/>
      <c r="BA25" s="4"/>
      <c r="BB25" s="4"/>
      <c r="CB25" s="3" t="s">
        <v>71</v>
      </c>
      <c r="CC25" s="17">
        <v>1</v>
      </c>
    </row>
    <row r="26" spans="1:81" x14ac:dyDescent="0.25">
      <c r="A26" s="75" t="s">
        <v>10</v>
      </c>
      <c r="B26" s="75" t="s">
        <v>11</v>
      </c>
      <c r="C26" s="76"/>
      <c r="D26" s="79">
        <f t="shared" ref="D26:O26" si="77">D27+D30+D34+D41+D42</f>
        <v>88043.860799999995</v>
      </c>
      <c r="E26" s="78">
        <f t="shared" ca="1" si="77"/>
        <v>88787.721600000004</v>
      </c>
      <c r="F26" s="79">
        <f t="shared" ca="1" si="77"/>
        <v>89283.628800000006</v>
      </c>
      <c r="G26" s="79">
        <f t="shared" ca="1" si="77"/>
        <v>89531.582399999999</v>
      </c>
      <c r="H26" s="79">
        <f t="shared" ca="1" si="77"/>
        <v>89531.582399999999</v>
      </c>
      <c r="I26" s="79">
        <f t="shared" ca="1" si="77"/>
        <v>89779.535999999993</v>
      </c>
      <c r="J26" s="79">
        <f t="shared" ca="1" si="77"/>
        <v>89779.535999999993</v>
      </c>
      <c r="K26" s="79">
        <f t="shared" ca="1" si="77"/>
        <v>89779.535999999993</v>
      </c>
      <c r="L26" s="79">
        <f t="shared" ca="1" si="77"/>
        <v>89779.535999999993</v>
      </c>
      <c r="M26" s="79">
        <f t="shared" ca="1" si="77"/>
        <v>89779.535999999993</v>
      </c>
      <c r="N26" s="79">
        <f t="shared" ca="1" si="77"/>
        <v>89779.535999999993</v>
      </c>
      <c r="O26" s="79">
        <f t="shared" ca="1" si="77"/>
        <v>89779.535999999993</v>
      </c>
      <c r="P26" s="80">
        <f ca="1">SUM(D26:O26)</f>
        <v>1073635.1279999998</v>
      </c>
      <c r="Q26" s="79">
        <f t="shared" ref="Q26:AB26" si="78">Q27+Q30+Q34+Q41+Q42</f>
        <v>89779.535999999993</v>
      </c>
      <c r="R26" s="79">
        <f t="shared" ca="1" si="78"/>
        <v>89779.535999999993</v>
      </c>
      <c r="S26" s="79">
        <f t="shared" ca="1" si="78"/>
        <v>89779.535999999993</v>
      </c>
      <c r="T26" s="79">
        <f t="shared" ca="1" si="78"/>
        <v>89779.535999999993</v>
      </c>
      <c r="U26" s="79">
        <f t="shared" ca="1" si="78"/>
        <v>89779.535999999993</v>
      </c>
      <c r="V26" s="79">
        <f t="shared" ca="1" si="78"/>
        <v>89779.535999999993</v>
      </c>
      <c r="W26" s="79">
        <f t="shared" ca="1" si="78"/>
        <v>89779.535999999993</v>
      </c>
      <c r="X26" s="79">
        <f t="shared" ca="1" si="78"/>
        <v>89779.535999999993</v>
      </c>
      <c r="Y26" s="79">
        <f t="shared" ca="1" si="78"/>
        <v>89779.535999999993</v>
      </c>
      <c r="Z26" s="79">
        <f t="shared" ca="1" si="78"/>
        <v>89779.535999999993</v>
      </c>
      <c r="AA26" s="79">
        <f t="shared" ca="1" si="78"/>
        <v>89779.535999999993</v>
      </c>
      <c r="AB26" s="79">
        <f t="shared" ca="1" si="78"/>
        <v>89779.535999999993</v>
      </c>
      <c r="AC26" s="80">
        <f ca="1">SUM(Q26:AB26)</f>
        <v>1077354.4319999998</v>
      </c>
      <c r="AD26" s="79">
        <f t="shared" ref="AD26:AO26" si="79">AD27+AD30+AD34+AD41+AD42</f>
        <v>89779.535999999993</v>
      </c>
      <c r="AE26" s="79">
        <f t="shared" ca="1" si="79"/>
        <v>89779.535999999993</v>
      </c>
      <c r="AF26" s="79">
        <f t="shared" ca="1" si="79"/>
        <v>89779.535999999993</v>
      </c>
      <c r="AG26" s="79">
        <f t="shared" ca="1" si="79"/>
        <v>89779.535999999993</v>
      </c>
      <c r="AH26" s="79">
        <f t="shared" ca="1" si="79"/>
        <v>89779.535999999993</v>
      </c>
      <c r="AI26" s="79">
        <f t="shared" ca="1" si="79"/>
        <v>89779.535999999993</v>
      </c>
      <c r="AJ26" s="79">
        <f t="shared" ca="1" si="79"/>
        <v>89779.535999999993</v>
      </c>
      <c r="AK26" s="79">
        <f t="shared" ca="1" si="79"/>
        <v>89779.535999999993</v>
      </c>
      <c r="AL26" s="79">
        <f t="shared" ca="1" si="79"/>
        <v>89779.535999999993</v>
      </c>
      <c r="AM26" s="79">
        <f t="shared" ca="1" si="79"/>
        <v>89779.535999999993</v>
      </c>
      <c r="AN26" s="79">
        <f t="shared" ca="1" si="79"/>
        <v>89779.535999999993</v>
      </c>
      <c r="AO26" s="79">
        <f t="shared" ca="1" si="79"/>
        <v>89779.535999999993</v>
      </c>
      <c r="AP26" s="80">
        <f ca="1">SUM(AD26:AO26)</f>
        <v>1077354.4319999998</v>
      </c>
      <c r="AQ26" s="4"/>
      <c r="AR26" s="15" t="s">
        <v>79</v>
      </c>
      <c r="AS26" s="13"/>
      <c r="AT26" s="13"/>
      <c r="AU26" s="18" t="s">
        <v>39</v>
      </c>
      <c r="AV26" s="96">
        <v>0.3</v>
      </c>
      <c r="AW26" s="14"/>
      <c r="AX26" s="12"/>
      <c r="AY26" s="12"/>
      <c r="AZ26" s="13"/>
      <c r="BA26" s="4"/>
      <c r="BB26" s="4"/>
      <c r="CB26" s="3" t="s">
        <v>72</v>
      </c>
      <c r="CC26" s="17">
        <v>1</v>
      </c>
    </row>
    <row r="27" spans="1:81" x14ac:dyDescent="0.25">
      <c r="A27" s="42" t="s">
        <v>12</v>
      </c>
      <c r="B27" s="38" t="s">
        <v>74</v>
      </c>
      <c r="C27" s="42"/>
      <c r="D27" s="39">
        <f>SUM(D28:D29)</f>
        <v>39000</v>
      </c>
      <c r="E27" s="40">
        <f t="shared" ref="E27:O27" si="80">SUM(E28:E29)</f>
        <v>39000</v>
      </c>
      <c r="F27" s="39">
        <f t="shared" si="80"/>
        <v>39000</v>
      </c>
      <c r="G27" s="39">
        <f t="shared" si="80"/>
        <v>39000</v>
      </c>
      <c r="H27" s="39">
        <f t="shared" si="80"/>
        <v>39000</v>
      </c>
      <c r="I27" s="39">
        <f t="shared" si="80"/>
        <v>39000</v>
      </c>
      <c r="J27" s="39">
        <f t="shared" si="80"/>
        <v>39000</v>
      </c>
      <c r="K27" s="39">
        <f t="shared" si="80"/>
        <v>39000</v>
      </c>
      <c r="L27" s="39">
        <f t="shared" si="80"/>
        <v>39000</v>
      </c>
      <c r="M27" s="39">
        <f t="shared" si="80"/>
        <v>39000</v>
      </c>
      <c r="N27" s="39">
        <f t="shared" si="80"/>
        <v>39000</v>
      </c>
      <c r="O27" s="41">
        <f t="shared" si="80"/>
        <v>39000</v>
      </c>
      <c r="P27" s="41">
        <f t="shared" si="31"/>
        <v>468000</v>
      </c>
      <c r="Q27" s="39">
        <f>SUM(Q28:Q29)</f>
        <v>39000</v>
      </c>
      <c r="R27" s="39">
        <f t="shared" ref="R27:AB27" si="81">SUM(R28:R29)</f>
        <v>39000</v>
      </c>
      <c r="S27" s="39">
        <f t="shared" si="81"/>
        <v>39000</v>
      </c>
      <c r="T27" s="39">
        <f t="shared" si="81"/>
        <v>39000</v>
      </c>
      <c r="U27" s="39">
        <f t="shared" si="81"/>
        <v>39000</v>
      </c>
      <c r="V27" s="39">
        <f t="shared" si="81"/>
        <v>39000</v>
      </c>
      <c r="W27" s="39">
        <f t="shared" si="81"/>
        <v>39000</v>
      </c>
      <c r="X27" s="39">
        <f t="shared" si="81"/>
        <v>39000</v>
      </c>
      <c r="Y27" s="39">
        <f t="shared" si="81"/>
        <v>39000</v>
      </c>
      <c r="Z27" s="39">
        <f t="shared" si="81"/>
        <v>39000</v>
      </c>
      <c r="AA27" s="39">
        <f t="shared" si="81"/>
        <v>39000</v>
      </c>
      <c r="AB27" s="41">
        <f t="shared" si="81"/>
        <v>39000</v>
      </c>
      <c r="AC27" s="41">
        <f t="shared" ref="AC27:AC50" si="82">SUM(Q27:AB27)</f>
        <v>468000</v>
      </c>
      <c r="AD27" s="39">
        <f>SUM(AD28:AD29)</f>
        <v>39000</v>
      </c>
      <c r="AE27" s="39">
        <f t="shared" ref="AE27:AO27" si="83">SUM(AE28:AE29)</f>
        <v>39000</v>
      </c>
      <c r="AF27" s="39">
        <f t="shared" si="83"/>
        <v>39000</v>
      </c>
      <c r="AG27" s="39">
        <f t="shared" si="83"/>
        <v>39000</v>
      </c>
      <c r="AH27" s="39">
        <f t="shared" si="83"/>
        <v>39000</v>
      </c>
      <c r="AI27" s="39">
        <f t="shared" si="83"/>
        <v>39000</v>
      </c>
      <c r="AJ27" s="39">
        <f t="shared" si="83"/>
        <v>39000</v>
      </c>
      <c r="AK27" s="39">
        <f t="shared" si="83"/>
        <v>39000</v>
      </c>
      <c r="AL27" s="39">
        <f t="shared" si="83"/>
        <v>39000</v>
      </c>
      <c r="AM27" s="39">
        <f t="shared" si="83"/>
        <v>39000</v>
      </c>
      <c r="AN27" s="39">
        <f t="shared" si="83"/>
        <v>39000</v>
      </c>
      <c r="AO27" s="41">
        <f t="shared" si="83"/>
        <v>39000</v>
      </c>
      <c r="AP27" s="41">
        <f t="shared" ref="AP27:AP50" si="84">SUM(AD27:AO27)</f>
        <v>468000</v>
      </c>
      <c r="AQ27" s="4"/>
      <c r="AR27" s="10"/>
      <c r="AS27" s="13"/>
      <c r="AT27" s="13"/>
      <c r="AU27" s="13"/>
      <c r="AV27" s="13"/>
      <c r="AW27" s="13"/>
      <c r="AX27" s="13"/>
      <c r="AY27" s="13"/>
      <c r="AZ27" s="13"/>
      <c r="BA27" s="4"/>
      <c r="BB27" s="4"/>
      <c r="CB27" s="3" t="s">
        <v>73</v>
      </c>
      <c r="CC27" s="17">
        <v>1</v>
      </c>
    </row>
    <row r="28" spans="1:81" x14ac:dyDescent="0.25">
      <c r="A28" s="42"/>
      <c r="B28" s="51" t="s">
        <v>13</v>
      </c>
      <c r="C28" s="51" t="s">
        <v>77</v>
      </c>
      <c r="D28" s="39">
        <f t="shared" ref="D28:AO28" si="85">$AV$25*$AX$25</f>
        <v>30000</v>
      </c>
      <c r="E28" s="40">
        <f t="shared" si="85"/>
        <v>30000</v>
      </c>
      <c r="F28" s="39">
        <f t="shared" si="85"/>
        <v>30000</v>
      </c>
      <c r="G28" s="39">
        <f t="shared" si="85"/>
        <v>30000</v>
      </c>
      <c r="H28" s="39">
        <f t="shared" si="85"/>
        <v>30000</v>
      </c>
      <c r="I28" s="39">
        <f t="shared" si="85"/>
        <v>30000</v>
      </c>
      <c r="J28" s="39">
        <f t="shared" si="85"/>
        <v>30000</v>
      </c>
      <c r="K28" s="39">
        <f t="shared" si="85"/>
        <v>30000</v>
      </c>
      <c r="L28" s="39">
        <f t="shared" si="85"/>
        <v>30000</v>
      </c>
      <c r="M28" s="39">
        <f t="shared" si="85"/>
        <v>30000</v>
      </c>
      <c r="N28" s="39">
        <f t="shared" si="85"/>
        <v>30000</v>
      </c>
      <c r="O28" s="41">
        <f t="shared" si="85"/>
        <v>30000</v>
      </c>
      <c r="P28" s="41">
        <f t="shared" si="31"/>
        <v>360000</v>
      </c>
      <c r="Q28" s="39">
        <f t="shared" si="85"/>
        <v>30000</v>
      </c>
      <c r="R28" s="39">
        <f t="shared" si="85"/>
        <v>30000</v>
      </c>
      <c r="S28" s="39">
        <f t="shared" si="85"/>
        <v>30000</v>
      </c>
      <c r="T28" s="39">
        <f t="shared" si="85"/>
        <v>30000</v>
      </c>
      <c r="U28" s="39">
        <f t="shared" si="85"/>
        <v>30000</v>
      </c>
      <c r="V28" s="39">
        <f t="shared" si="85"/>
        <v>30000</v>
      </c>
      <c r="W28" s="39">
        <f t="shared" si="85"/>
        <v>30000</v>
      </c>
      <c r="X28" s="39">
        <f t="shared" si="85"/>
        <v>30000</v>
      </c>
      <c r="Y28" s="39">
        <f t="shared" si="85"/>
        <v>30000</v>
      </c>
      <c r="Z28" s="39">
        <f t="shared" si="85"/>
        <v>30000</v>
      </c>
      <c r="AA28" s="39">
        <f t="shared" si="85"/>
        <v>30000</v>
      </c>
      <c r="AB28" s="41">
        <f t="shared" si="85"/>
        <v>30000</v>
      </c>
      <c r="AC28" s="41">
        <f t="shared" si="82"/>
        <v>360000</v>
      </c>
      <c r="AD28" s="39">
        <f t="shared" si="85"/>
        <v>30000</v>
      </c>
      <c r="AE28" s="39">
        <f t="shared" si="85"/>
        <v>30000</v>
      </c>
      <c r="AF28" s="39">
        <f t="shared" si="85"/>
        <v>30000</v>
      </c>
      <c r="AG28" s="39">
        <f t="shared" si="85"/>
        <v>30000</v>
      </c>
      <c r="AH28" s="39">
        <f t="shared" si="85"/>
        <v>30000</v>
      </c>
      <c r="AI28" s="39">
        <f t="shared" si="85"/>
        <v>30000</v>
      </c>
      <c r="AJ28" s="39">
        <f t="shared" si="85"/>
        <v>30000</v>
      </c>
      <c r="AK28" s="39">
        <f t="shared" si="85"/>
        <v>30000</v>
      </c>
      <c r="AL28" s="39">
        <f t="shared" si="85"/>
        <v>30000</v>
      </c>
      <c r="AM28" s="39">
        <f t="shared" si="85"/>
        <v>30000</v>
      </c>
      <c r="AN28" s="39">
        <f t="shared" si="85"/>
        <v>30000</v>
      </c>
      <c r="AO28" s="41">
        <f t="shared" si="85"/>
        <v>30000</v>
      </c>
      <c r="AP28" s="41">
        <f t="shared" si="84"/>
        <v>360000</v>
      </c>
      <c r="AQ28" s="4"/>
      <c r="AR28" s="10" t="s">
        <v>18</v>
      </c>
      <c r="AS28" s="13"/>
      <c r="AT28" s="13"/>
      <c r="AU28" s="18" t="s">
        <v>39</v>
      </c>
      <c r="AV28" s="94">
        <f>IF(AT4="островок",5000,2000)</f>
        <v>5000</v>
      </c>
      <c r="AW28" s="14" t="s">
        <v>84</v>
      </c>
      <c r="AX28" s="94">
        <f>IF(AT4="островок",5,30)</f>
        <v>5</v>
      </c>
      <c r="AY28" s="13"/>
      <c r="AZ28" s="13"/>
      <c r="BA28" s="4"/>
      <c r="BB28" s="4"/>
      <c r="CB28" s="3" t="s">
        <v>45</v>
      </c>
      <c r="CC28" s="17">
        <v>1</v>
      </c>
    </row>
    <row r="29" spans="1:81" x14ac:dyDescent="0.25">
      <c r="A29" s="42"/>
      <c r="B29" s="38" t="s">
        <v>14</v>
      </c>
      <c r="C29" s="51" t="s">
        <v>79</v>
      </c>
      <c r="D29" s="39">
        <f>$AV$26*D28</f>
        <v>9000</v>
      </c>
      <c r="E29" s="40">
        <f t="shared" ref="E29:O29" si="86">$AV$26*E28</f>
        <v>9000</v>
      </c>
      <c r="F29" s="39">
        <f t="shared" si="86"/>
        <v>9000</v>
      </c>
      <c r="G29" s="39">
        <f t="shared" si="86"/>
        <v>9000</v>
      </c>
      <c r="H29" s="39">
        <f t="shared" si="86"/>
        <v>9000</v>
      </c>
      <c r="I29" s="39">
        <f t="shared" si="86"/>
        <v>9000</v>
      </c>
      <c r="J29" s="39">
        <f t="shared" si="86"/>
        <v>9000</v>
      </c>
      <c r="K29" s="39">
        <f t="shared" si="86"/>
        <v>9000</v>
      </c>
      <c r="L29" s="39">
        <f t="shared" si="86"/>
        <v>9000</v>
      </c>
      <c r="M29" s="39">
        <f t="shared" si="86"/>
        <v>9000</v>
      </c>
      <c r="N29" s="39">
        <f t="shared" si="86"/>
        <v>9000</v>
      </c>
      <c r="O29" s="41">
        <f t="shared" si="86"/>
        <v>9000</v>
      </c>
      <c r="P29" s="41">
        <f t="shared" si="31"/>
        <v>108000</v>
      </c>
      <c r="Q29" s="39">
        <f>$AV$26*Q28</f>
        <v>9000</v>
      </c>
      <c r="R29" s="39">
        <f t="shared" ref="R29:AB29" si="87">$AV$26*R28</f>
        <v>9000</v>
      </c>
      <c r="S29" s="39">
        <f t="shared" si="87"/>
        <v>9000</v>
      </c>
      <c r="T29" s="39">
        <f t="shared" si="87"/>
        <v>9000</v>
      </c>
      <c r="U29" s="39">
        <f t="shared" si="87"/>
        <v>9000</v>
      </c>
      <c r="V29" s="39">
        <f t="shared" si="87"/>
        <v>9000</v>
      </c>
      <c r="W29" s="39">
        <f t="shared" si="87"/>
        <v>9000</v>
      </c>
      <c r="X29" s="39">
        <f t="shared" si="87"/>
        <v>9000</v>
      </c>
      <c r="Y29" s="39">
        <f t="shared" si="87"/>
        <v>9000</v>
      </c>
      <c r="Z29" s="39">
        <f t="shared" si="87"/>
        <v>9000</v>
      </c>
      <c r="AA29" s="39">
        <f t="shared" si="87"/>
        <v>9000</v>
      </c>
      <c r="AB29" s="41">
        <f t="shared" si="87"/>
        <v>9000</v>
      </c>
      <c r="AC29" s="41">
        <f t="shared" si="82"/>
        <v>108000</v>
      </c>
      <c r="AD29" s="39">
        <f>$AV$26*AD28</f>
        <v>9000</v>
      </c>
      <c r="AE29" s="39">
        <f t="shared" ref="AE29:AO29" si="88">$AV$26*AE28</f>
        <v>9000</v>
      </c>
      <c r="AF29" s="39">
        <f t="shared" si="88"/>
        <v>9000</v>
      </c>
      <c r="AG29" s="39">
        <f t="shared" si="88"/>
        <v>9000</v>
      </c>
      <c r="AH29" s="39">
        <f t="shared" si="88"/>
        <v>9000</v>
      </c>
      <c r="AI29" s="39">
        <f t="shared" si="88"/>
        <v>9000</v>
      </c>
      <c r="AJ29" s="39">
        <f t="shared" si="88"/>
        <v>9000</v>
      </c>
      <c r="AK29" s="39">
        <f t="shared" si="88"/>
        <v>9000</v>
      </c>
      <c r="AL29" s="39">
        <f t="shared" si="88"/>
        <v>9000</v>
      </c>
      <c r="AM29" s="39">
        <f t="shared" si="88"/>
        <v>9000</v>
      </c>
      <c r="AN29" s="39">
        <f t="shared" si="88"/>
        <v>9000</v>
      </c>
      <c r="AO29" s="41">
        <f t="shared" si="88"/>
        <v>9000</v>
      </c>
      <c r="AP29" s="41">
        <f t="shared" si="84"/>
        <v>108000</v>
      </c>
      <c r="AQ29" s="4"/>
      <c r="AR29" s="15" t="s">
        <v>83</v>
      </c>
      <c r="AS29" s="13"/>
      <c r="AT29" s="13"/>
      <c r="AU29" s="13"/>
      <c r="AV29" s="94">
        <v>0</v>
      </c>
      <c r="AW29" s="10" t="s">
        <v>86</v>
      </c>
      <c r="AX29" s="13"/>
      <c r="AY29" s="13"/>
      <c r="AZ29" s="13"/>
      <c r="BA29" s="4"/>
      <c r="BB29" s="4"/>
      <c r="CB29" s="3" t="s">
        <v>76</v>
      </c>
      <c r="CC29" s="17">
        <v>1</v>
      </c>
    </row>
    <row r="30" spans="1:81" x14ac:dyDescent="0.25">
      <c r="A30" s="42" t="s">
        <v>15</v>
      </c>
      <c r="B30" s="51" t="s">
        <v>16</v>
      </c>
      <c r="C30" s="51"/>
      <c r="D30" s="39">
        <f>SUM(D31:D33)</f>
        <v>25000</v>
      </c>
      <c r="E30" s="40">
        <f t="shared" ref="E30:O30" si="89">SUM(E31:E33)</f>
        <v>25000</v>
      </c>
      <c r="F30" s="39">
        <f t="shared" si="89"/>
        <v>25000</v>
      </c>
      <c r="G30" s="39">
        <f t="shared" si="89"/>
        <v>25000</v>
      </c>
      <c r="H30" s="39">
        <f t="shared" si="89"/>
        <v>25000</v>
      </c>
      <c r="I30" s="39">
        <f t="shared" si="89"/>
        <v>25000</v>
      </c>
      <c r="J30" s="39">
        <f t="shared" si="89"/>
        <v>25000</v>
      </c>
      <c r="K30" s="39">
        <f t="shared" si="89"/>
        <v>25000</v>
      </c>
      <c r="L30" s="39">
        <f t="shared" si="89"/>
        <v>25000</v>
      </c>
      <c r="M30" s="39">
        <f t="shared" si="89"/>
        <v>25000</v>
      </c>
      <c r="N30" s="39">
        <f t="shared" si="89"/>
        <v>25000</v>
      </c>
      <c r="O30" s="41">
        <f t="shared" si="89"/>
        <v>25000</v>
      </c>
      <c r="P30" s="41">
        <f t="shared" si="31"/>
        <v>300000</v>
      </c>
      <c r="Q30" s="39">
        <f>SUM(Q31:Q33)</f>
        <v>25000</v>
      </c>
      <c r="R30" s="39">
        <f t="shared" ref="R30:AB30" si="90">SUM(R31:R33)</f>
        <v>25000</v>
      </c>
      <c r="S30" s="39">
        <f t="shared" si="90"/>
        <v>25000</v>
      </c>
      <c r="T30" s="39">
        <f t="shared" si="90"/>
        <v>25000</v>
      </c>
      <c r="U30" s="39">
        <f t="shared" si="90"/>
        <v>25000</v>
      </c>
      <c r="V30" s="39">
        <f t="shared" si="90"/>
        <v>25000</v>
      </c>
      <c r="W30" s="39">
        <f t="shared" si="90"/>
        <v>25000</v>
      </c>
      <c r="X30" s="39">
        <f t="shared" si="90"/>
        <v>25000</v>
      </c>
      <c r="Y30" s="39">
        <f t="shared" si="90"/>
        <v>25000</v>
      </c>
      <c r="Z30" s="39">
        <f t="shared" si="90"/>
        <v>25000</v>
      </c>
      <c r="AA30" s="39">
        <f t="shared" si="90"/>
        <v>25000</v>
      </c>
      <c r="AB30" s="41">
        <f t="shared" si="90"/>
        <v>25000</v>
      </c>
      <c r="AC30" s="41">
        <f t="shared" si="82"/>
        <v>300000</v>
      </c>
      <c r="AD30" s="39">
        <f>SUM(AD31:AD33)</f>
        <v>25000</v>
      </c>
      <c r="AE30" s="39">
        <f t="shared" ref="AE30:AO30" si="91">SUM(AE31:AE33)</f>
        <v>25000</v>
      </c>
      <c r="AF30" s="39">
        <f t="shared" si="91"/>
        <v>25000</v>
      </c>
      <c r="AG30" s="39">
        <f t="shared" si="91"/>
        <v>25000</v>
      </c>
      <c r="AH30" s="39">
        <f t="shared" si="91"/>
        <v>25000</v>
      </c>
      <c r="AI30" s="39">
        <f t="shared" si="91"/>
        <v>25000</v>
      </c>
      <c r="AJ30" s="39">
        <f t="shared" si="91"/>
        <v>25000</v>
      </c>
      <c r="AK30" s="39">
        <f t="shared" si="91"/>
        <v>25000</v>
      </c>
      <c r="AL30" s="39">
        <f t="shared" si="91"/>
        <v>25000</v>
      </c>
      <c r="AM30" s="39">
        <f t="shared" si="91"/>
        <v>25000</v>
      </c>
      <c r="AN30" s="39">
        <f t="shared" si="91"/>
        <v>25000</v>
      </c>
      <c r="AO30" s="41">
        <f t="shared" si="91"/>
        <v>25000</v>
      </c>
      <c r="AP30" s="41">
        <f t="shared" si="84"/>
        <v>300000</v>
      </c>
      <c r="AQ30" s="4"/>
      <c r="AR30" s="15" t="s">
        <v>21</v>
      </c>
      <c r="AS30" s="13"/>
      <c r="AT30" s="13"/>
      <c r="AU30" s="13"/>
      <c r="AV30" s="94">
        <f>IF(AT4="островок",0,3000)</f>
        <v>0</v>
      </c>
      <c r="AW30" s="10" t="s">
        <v>86</v>
      </c>
      <c r="AX30" s="13"/>
      <c r="AY30" s="13"/>
      <c r="AZ30" s="13"/>
      <c r="BA30" s="4"/>
      <c r="BB30" s="4"/>
      <c r="CB30" s="3" t="s">
        <v>78</v>
      </c>
      <c r="CC30" s="17">
        <v>1</v>
      </c>
    </row>
    <row r="31" spans="1:81" x14ac:dyDescent="0.25">
      <c r="A31" s="42"/>
      <c r="B31" s="51" t="s">
        <v>17</v>
      </c>
      <c r="C31" s="42" t="s">
        <v>18</v>
      </c>
      <c r="D31" s="39">
        <f t="shared" ref="D31:AO31" si="92">$AV$28*$AX$28</f>
        <v>25000</v>
      </c>
      <c r="E31" s="40">
        <f t="shared" si="92"/>
        <v>25000</v>
      </c>
      <c r="F31" s="39">
        <f t="shared" si="92"/>
        <v>25000</v>
      </c>
      <c r="G31" s="39">
        <f t="shared" si="92"/>
        <v>25000</v>
      </c>
      <c r="H31" s="39">
        <f t="shared" si="92"/>
        <v>25000</v>
      </c>
      <c r="I31" s="39">
        <f t="shared" si="92"/>
        <v>25000</v>
      </c>
      <c r="J31" s="39">
        <f t="shared" si="92"/>
        <v>25000</v>
      </c>
      <c r="K31" s="39">
        <f t="shared" si="92"/>
        <v>25000</v>
      </c>
      <c r="L31" s="39">
        <f t="shared" si="92"/>
        <v>25000</v>
      </c>
      <c r="M31" s="39">
        <f t="shared" si="92"/>
        <v>25000</v>
      </c>
      <c r="N31" s="39">
        <f t="shared" si="92"/>
        <v>25000</v>
      </c>
      <c r="O31" s="41">
        <f t="shared" si="92"/>
        <v>25000</v>
      </c>
      <c r="P31" s="41">
        <f t="shared" si="31"/>
        <v>300000</v>
      </c>
      <c r="Q31" s="39">
        <f t="shared" si="92"/>
        <v>25000</v>
      </c>
      <c r="R31" s="39">
        <f t="shared" si="92"/>
        <v>25000</v>
      </c>
      <c r="S31" s="39">
        <f t="shared" si="92"/>
        <v>25000</v>
      </c>
      <c r="T31" s="39">
        <f t="shared" si="92"/>
        <v>25000</v>
      </c>
      <c r="U31" s="39">
        <f t="shared" si="92"/>
        <v>25000</v>
      </c>
      <c r="V31" s="39">
        <f t="shared" si="92"/>
        <v>25000</v>
      </c>
      <c r="W31" s="39">
        <f t="shared" si="92"/>
        <v>25000</v>
      </c>
      <c r="X31" s="39">
        <f t="shared" si="92"/>
        <v>25000</v>
      </c>
      <c r="Y31" s="39">
        <f t="shared" si="92"/>
        <v>25000</v>
      </c>
      <c r="Z31" s="39">
        <f t="shared" si="92"/>
        <v>25000</v>
      </c>
      <c r="AA31" s="39">
        <f t="shared" si="92"/>
        <v>25000</v>
      </c>
      <c r="AB31" s="41">
        <f t="shared" si="92"/>
        <v>25000</v>
      </c>
      <c r="AC31" s="41">
        <f t="shared" si="82"/>
        <v>300000</v>
      </c>
      <c r="AD31" s="39">
        <f t="shared" si="92"/>
        <v>25000</v>
      </c>
      <c r="AE31" s="39">
        <f t="shared" si="92"/>
        <v>25000</v>
      </c>
      <c r="AF31" s="39">
        <f t="shared" si="92"/>
        <v>25000</v>
      </c>
      <c r="AG31" s="39">
        <f t="shared" si="92"/>
        <v>25000</v>
      </c>
      <c r="AH31" s="39">
        <f t="shared" si="92"/>
        <v>25000</v>
      </c>
      <c r="AI31" s="39">
        <f t="shared" si="92"/>
        <v>25000</v>
      </c>
      <c r="AJ31" s="39">
        <f t="shared" si="92"/>
        <v>25000</v>
      </c>
      <c r="AK31" s="39">
        <f t="shared" si="92"/>
        <v>25000</v>
      </c>
      <c r="AL31" s="39">
        <f t="shared" si="92"/>
        <v>25000</v>
      </c>
      <c r="AM31" s="39">
        <f t="shared" si="92"/>
        <v>25000</v>
      </c>
      <c r="AN31" s="39">
        <f t="shared" si="92"/>
        <v>25000</v>
      </c>
      <c r="AO31" s="41">
        <f t="shared" si="92"/>
        <v>25000</v>
      </c>
      <c r="AP31" s="41">
        <f t="shared" si="84"/>
        <v>300000</v>
      </c>
      <c r="AQ31" s="4"/>
      <c r="AR31" s="15"/>
      <c r="AS31" s="13"/>
      <c r="AT31" s="13"/>
      <c r="AU31" s="13"/>
      <c r="AV31" s="13"/>
      <c r="AW31" s="13"/>
      <c r="AX31" s="13"/>
      <c r="AY31" s="13"/>
      <c r="AZ31" s="13"/>
      <c r="BA31" s="4"/>
      <c r="BB31" s="4"/>
      <c r="CB31" s="3" t="s">
        <v>80</v>
      </c>
      <c r="CC31" s="17">
        <v>1</v>
      </c>
    </row>
    <row r="32" spans="1:81" x14ac:dyDescent="0.25">
      <c r="A32" s="42"/>
      <c r="B32" s="38" t="s">
        <v>19</v>
      </c>
      <c r="C32" s="42" t="s">
        <v>83</v>
      </c>
      <c r="D32" s="39">
        <f t="shared" ref="D32:AO32" si="93">$AV$29</f>
        <v>0</v>
      </c>
      <c r="E32" s="40">
        <f t="shared" si="93"/>
        <v>0</v>
      </c>
      <c r="F32" s="39">
        <f t="shared" si="93"/>
        <v>0</v>
      </c>
      <c r="G32" s="39">
        <f t="shared" si="93"/>
        <v>0</v>
      </c>
      <c r="H32" s="39">
        <f t="shared" si="93"/>
        <v>0</v>
      </c>
      <c r="I32" s="39">
        <f t="shared" si="93"/>
        <v>0</v>
      </c>
      <c r="J32" s="39">
        <f t="shared" si="93"/>
        <v>0</v>
      </c>
      <c r="K32" s="39">
        <f t="shared" si="93"/>
        <v>0</v>
      </c>
      <c r="L32" s="39">
        <f t="shared" si="93"/>
        <v>0</v>
      </c>
      <c r="M32" s="39">
        <f t="shared" si="93"/>
        <v>0</v>
      </c>
      <c r="N32" s="39">
        <f t="shared" si="93"/>
        <v>0</v>
      </c>
      <c r="O32" s="41">
        <f t="shared" si="93"/>
        <v>0</v>
      </c>
      <c r="P32" s="41">
        <f t="shared" si="31"/>
        <v>0</v>
      </c>
      <c r="Q32" s="39">
        <f t="shared" si="93"/>
        <v>0</v>
      </c>
      <c r="R32" s="39">
        <f t="shared" si="93"/>
        <v>0</v>
      </c>
      <c r="S32" s="39">
        <f t="shared" si="93"/>
        <v>0</v>
      </c>
      <c r="T32" s="39">
        <f t="shared" si="93"/>
        <v>0</v>
      </c>
      <c r="U32" s="39">
        <f t="shared" si="93"/>
        <v>0</v>
      </c>
      <c r="V32" s="39">
        <f t="shared" si="93"/>
        <v>0</v>
      </c>
      <c r="W32" s="39">
        <f t="shared" si="93"/>
        <v>0</v>
      </c>
      <c r="X32" s="39">
        <f t="shared" si="93"/>
        <v>0</v>
      </c>
      <c r="Y32" s="39">
        <f t="shared" si="93"/>
        <v>0</v>
      </c>
      <c r="Z32" s="39">
        <f t="shared" si="93"/>
        <v>0</v>
      </c>
      <c r="AA32" s="39">
        <f t="shared" si="93"/>
        <v>0</v>
      </c>
      <c r="AB32" s="41">
        <f t="shared" si="93"/>
        <v>0</v>
      </c>
      <c r="AC32" s="41">
        <f t="shared" si="82"/>
        <v>0</v>
      </c>
      <c r="AD32" s="39">
        <f t="shared" si="93"/>
        <v>0</v>
      </c>
      <c r="AE32" s="39">
        <f t="shared" si="93"/>
        <v>0</v>
      </c>
      <c r="AF32" s="39">
        <f t="shared" si="93"/>
        <v>0</v>
      </c>
      <c r="AG32" s="39">
        <f t="shared" si="93"/>
        <v>0</v>
      </c>
      <c r="AH32" s="39">
        <f t="shared" si="93"/>
        <v>0</v>
      </c>
      <c r="AI32" s="39">
        <f t="shared" si="93"/>
        <v>0</v>
      </c>
      <c r="AJ32" s="39">
        <f t="shared" si="93"/>
        <v>0</v>
      </c>
      <c r="AK32" s="39">
        <f t="shared" si="93"/>
        <v>0</v>
      </c>
      <c r="AL32" s="39">
        <f t="shared" si="93"/>
        <v>0</v>
      </c>
      <c r="AM32" s="39">
        <f t="shared" si="93"/>
        <v>0</v>
      </c>
      <c r="AN32" s="39">
        <f t="shared" si="93"/>
        <v>0</v>
      </c>
      <c r="AO32" s="41">
        <f t="shared" si="93"/>
        <v>0</v>
      </c>
      <c r="AP32" s="41">
        <f t="shared" si="84"/>
        <v>0</v>
      </c>
      <c r="AQ32" s="4"/>
      <c r="AR32" s="15" t="s">
        <v>25</v>
      </c>
      <c r="AS32" s="19"/>
      <c r="AT32" s="19"/>
      <c r="AU32" s="19"/>
      <c r="AV32" s="94">
        <v>6000</v>
      </c>
      <c r="AW32" s="10" t="s">
        <v>86</v>
      </c>
      <c r="AX32" s="13"/>
      <c r="AY32" s="13"/>
      <c r="AZ32" s="13"/>
      <c r="BA32" s="4"/>
      <c r="BB32" s="4"/>
      <c r="CB32" s="3" t="s">
        <v>81</v>
      </c>
      <c r="CC32" s="17">
        <v>1</v>
      </c>
    </row>
    <row r="33" spans="1:81" x14ac:dyDescent="0.25">
      <c r="A33" s="42"/>
      <c r="B33" s="38" t="s">
        <v>20</v>
      </c>
      <c r="C33" s="42" t="s">
        <v>21</v>
      </c>
      <c r="D33" s="39">
        <f t="shared" ref="D33:AO33" si="94">$AV$30</f>
        <v>0</v>
      </c>
      <c r="E33" s="40">
        <f t="shared" si="94"/>
        <v>0</v>
      </c>
      <c r="F33" s="39">
        <f t="shared" si="94"/>
        <v>0</v>
      </c>
      <c r="G33" s="39">
        <f t="shared" si="94"/>
        <v>0</v>
      </c>
      <c r="H33" s="39">
        <f t="shared" si="94"/>
        <v>0</v>
      </c>
      <c r="I33" s="39">
        <f t="shared" si="94"/>
        <v>0</v>
      </c>
      <c r="J33" s="39">
        <f t="shared" si="94"/>
        <v>0</v>
      </c>
      <c r="K33" s="39">
        <f t="shared" si="94"/>
        <v>0</v>
      </c>
      <c r="L33" s="39">
        <f t="shared" si="94"/>
        <v>0</v>
      </c>
      <c r="M33" s="39">
        <f t="shared" si="94"/>
        <v>0</v>
      </c>
      <c r="N33" s="39">
        <f t="shared" si="94"/>
        <v>0</v>
      </c>
      <c r="O33" s="41">
        <f t="shared" si="94"/>
        <v>0</v>
      </c>
      <c r="P33" s="41">
        <f t="shared" si="31"/>
        <v>0</v>
      </c>
      <c r="Q33" s="39">
        <f t="shared" si="94"/>
        <v>0</v>
      </c>
      <c r="R33" s="39">
        <f t="shared" si="94"/>
        <v>0</v>
      </c>
      <c r="S33" s="39">
        <f t="shared" si="94"/>
        <v>0</v>
      </c>
      <c r="T33" s="39">
        <f t="shared" si="94"/>
        <v>0</v>
      </c>
      <c r="U33" s="39">
        <f t="shared" si="94"/>
        <v>0</v>
      </c>
      <c r="V33" s="39">
        <f t="shared" si="94"/>
        <v>0</v>
      </c>
      <c r="W33" s="39">
        <f t="shared" si="94"/>
        <v>0</v>
      </c>
      <c r="X33" s="39">
        <f t="shared" si="94"/>
        <v>0</v>
      </c>
      <c r="Y33" s="39">
        <f t="shared" si="94"/>
        <v>0</v>
      </c>
      <c r="Z33" s="39">
        <f t="shared" si="94"/>
        <v>0</v>
      </c>
      <c r="AA33" s="39">
        <f t="shared" si="94"/>
        <v>0</v>
      </c>
      <c r="AB33" s="41">
        <f t="shared" si="94"/>
        <v>0</v>
      </c>
      <c r="AC33" s="41">
        <f t="shared" si="82"/>
        <v>0</v>
      </c>
      <c r="AD33" s="39">
        <f t="shared" si="94"/>
        <v>0</v>
      </c>
      <c r="AE33" s="39">
        <f t="shared" si="94"/>
        <v>0</v>
      </c>
      <c r="AF33" s="39">
        <f t="shared" si="94"/>
        <v>0</v>
      </c>
      <c r="AG33" s="39">
        <f t="shared" si="94"/>
        <v>0</v>
      </c>
      <c r="AH33" s="39">
        <f t="shared" si="94"/>
        <v>0</v>
      </c>
      <c r="AI33" s="39">
        <f t="shared" si="94"/>
        <v>0</v>
      </c>
      <c r="AJ33" s="39">
        <f t="shared" si="94"/>
        <v>0</v>
      </c>
      <c r="AK33" s="39">
        <f t="shared" si="94"/>
        <v>0</v>
      </c>
      <c r="AL33" s="39">
        <f t="shared" si="94"/>
        <v>0</v>
      </c>
      <c r="AM33" s="39">
        <f t="shared" si="94"/>
        <v>0</v>
      </c>
      <c r="AN33" s="39">
        <f t="shared" si="94"/>
        <v>0</v>
      </c>
      <c r="AO33" s="41">
        <f t="shared" si="94"/>
        <v>0</v>
      </c>
      <c r="AP33" s="41">
        <f t="shared" si="84"/>
        <v>0</v>
      </c>
      <c r="AQ33" s="4"/>
      <c r="AR33" s="15" t="s">
        <v>87</v>
      </c>
      <c r="AS33" s="10"/>
      <c r="AT33" s="10"/>
      <c r="AU33" s="19" t="s">
        <v>89</v>
      </c>
      <c r="AV33" s="96">
        <v>0.3</v>
      </c>
      <c r="AW33" s="14" t="s">
        <v>39</v>
      </c>
      <c r="AX33" s="96">
        <v>0.02</v>
      </c>
      <c r="AY33" s="13"/>
      <c r="AZ33" s="13"/>
      <c r="BA33" s="4"/>
      <c r="BB33" s="4"/>
      <c r="CB33" s="3" t="s">
        <v>82</v>
      </c>
      <c r="CC33" s="17">
        <v>1</v>
      </c>
    </row>
    <row r="34" spans="1:81" x14ac:dyDescent="0.25">
      <c r="A34" s="42" t="s">
        <v>22</v>
      </c>
      <c r="B34" s="38" t="s">
        <v>23</v>
      </c>
      <c r="C34" s="42"/>
      <c r="D34" s="39">
        <f t="shared" ref="D34:O34" si="95">SUM(D35:D40)</f>
        <v>17043.860800000002</v>
      </c>
      <c r="E34" s="40">
        <f t="shared" ca="1" si="95"/>
        <v>17787.721600000001</v>
      </c>
      <c r="F34" s="39">
        <f t="shared" ca="1" si="95"/>
        <v>18283.628799999999</v>
      </c>
      <c r="G34" s="39">
        <f t="shared" ca="1" si="95"/>
        <v>18531.582399999999</v>
      </c>
      <c r="H34" s="39">
        <f t="shared" ca="1" si="95"/>
        <v>18531.582399999999</v>
      </c>
      <c r="I34" s="39">
        <f t="shared" ca="1" si="95"/>
        <v>18779.536</v>
      </c>
      <c r="J34" s="39">
        <f t="shared" ca="1" si="95"/>
        <v>18779.536</v>
      </c>
      <c r="K34" s="39">
        <f t="shared" ca="1" si="95"/>
        <v>18779.536</v>
      </c>
      <c r="L34" s="39">
        <f t="shared" ca="1" si="95"/>
        <v>18779.536</v>
      </c>
      <c r="M34" s="39">
        <f t="shared" ca="1" si="95"/>
        <v>18779.536</v>
      </c>
      <c r="N34" s="39">
        <f t="shared" ca="1" si="95"/>
        <v>18779.536</v>
      </c>
      <c r="O34" s="41">
        <f t="shared" ca="1" si="95"/>
        <v>18779.536</v>
      </c>
      <c r="P34" s="41">
        <f t="shared" ca="1" si="31"/>
        <v>221635.12799999997</v>
      </c>
      <c r="Q34" s="39">
        <f t="shared" ref="Q34:AB34" si="96">SUM(Q35:Q40)</f>
        <v>18779.536</v>
      </c>
      <c r="R34" s="39">
        <f t="shared" ca="1" si="96"/>
        <v>18779.536</v>
      </c>
      <c r="S34" s="39">
        <f t="shared" ca="1" si="96"/>
        <v>18779.536</v>
      </c>
      <c r="T34" s="39">
        <f t="shared" ca="1" si="96"/>
        <v>18779.536</v>
      </c>
      <c r="U34" s="39">
        <f t="shared" ca="1" si="96"/>
        <v>18779.536</v>
      </c>
      <c r="V34" s="39">
        <f t="shared" ca="1" si="96"/>
        <v>18779.536</v>
      </c>
      <c r="W34" s="39">
        <f t="shared" ca="1" si="96"/>
        <v>18779.536</v>
      </c>
      <c r="X34" s="39">
        <f t="shared" ca="1" si="96"/>
        <v>18779.536</v>
      </c>
      <c r="Y34" s="39">
        <f t="shared" ca="1" si="96"/>
        <v>18779.536</v>
      </c>
      <c r="Z34" s="39">
        <f t="shared" ca="1" si="96"/>
        <v>18779.536</v>
      </c>
      <c r="AA34" s="39">
        <f t="shared" ca="1" si="96"/>
        <v>18779.536</v>
      </c>
      <c r="AB34" s="41">
        <f t="shared" ca="1" si="96"/>
        <v>18779.536</v>
      </c>
      <c r="AC34" s="41">
        <f t="shared" ca="1" si="82"/>
        <v>225354.43199999994</v>
      </c>
      <c r="AD34" s="39">
        <f t="shared" ref="AD34:AO34" si="97">SUM(AD35:AD40)</f>
        <v>18779.536</v>
      </c>
      <c r="AE34" s="39">
        <f t="shared" ca="1" si="97"/>
        <v>18779.536</v>
      </c>
      <c r="AF34" s="39">
        <f t="shared" ca="1" si="97"/>
        <v>18779.536</v>
      </c>
      <c r="AG34" s="39">
        <f t="shared" ca="1" si="97"/>
        <v>18779.536</v>
      </c>
      <c r="AH34" s="39">
        <f t="shared" ca="1" si="97"/>
        <v>18779.536</v>
      </c>
      <c r="AI34" s="39">
        <f t="shared" ca="1" si="97"/>
        <v>18779.536</v>
      </c>
      <c r="AJ34" s="39">
        <f t="shared" ca="1" si="97"/>
        <v>18779.536</v>
      </c>
      <c r="AK34" s="39">
        <f t="shared" ca="1" si="97"/>
        <v>18779.536</v>
      </c>
      <c r="AL34" s="39">
        <f t="shared" ca="1" si="97"/>
        <v>18779.536</v>
      </c>
      <c r="AM34" s="39">
        <f t="shared" ca="1" si="97"/>
        <v>18779.536</v>
      </c>
      <c r="AN34" s="39">
        <f t="shared" ca="1" si="97"/>
        <v>18779.536</v>
      </c>
      <c r="AO34" s="41">
        <f t="shared" ca="1" si="97"/>
        <v>18779.536</v>
      </c>
      <c r="AP34" s="41">
        <f t="shared" ca="1" si="84"/>
        <v>225354.43199999994</v>
      </c>
      <c r="AQ34" s="4"/>
      <c r="AR34" s="15" t="s">
        <v>88</v>
      </c>
      <c r="AS34" s="13"/>
      <c r="AT34" s="13"/>
      <c r="AU34" s="13"/>
      <c r="AV34" s="94">
        <v>5000</v>
      </c>
      <c r="AW34" s="10" t="s">
        <v>86</v>
      </c>
      <c r="AX34" s="13"/>
      <c r="AY34" s="13"/>
      <c r="AZ34" s="13"/>
      <c r="BA34" s="4"/>
      <c r="BB34" s="4"/>
      <c r="CB34" s="3" t="s">
        <v>62</v>
      </c>
      <c r="CC34" s="17">
        <v>1</v>
      </c>
    </row>
    <row r="35" spans="1:81" x14ac:dyDescent="0.25">
      <c r="A35" s="42"/>
      <c r="B35" s="38" t="s">
        <v>24</v>
      </c>
      <c r="C35" s="42" t="s">
        <v>25</v>
      </c>
      <c r="D35" s="39">
        <f t="shared" ref="D35:AO35" si="98">$AV$32</f>
        <v>6000</v>
      </c>
      <c r="E35" s="40">
        <f t="shared" si="98"/>
        <v>6000</v>
      </c>
      <c r="F35" s="39">
        <f t="shared" si="98"/>
        <v>6000</v>
      </c>
      <c r="G35" s="39">
        <f t="shared" si="98"/>
        <v>6000</v>
      </c>
      <c r="H35" s="39">
        <f t="shared" si="98"/>
        <v>6000</v>
      </c>
      <c r="I35" s="39">
        <f t="shared" si="98"/>
        <v>6000</v>
      </c>
      <c r="J35" s="39">
        <f t="shared" si="98"/>
        <v>6000</v>
      </c>
      <c r="K35" s="39">
        <f t="shared" si="98"/>
        <v>6000</v>
      </c>
      <c r="L35" s="39">
        <f t="shared" si="98"/>
        <v>6000</v>
      </c>
      <c r="M35" s="39">
        <f t="shared" si="98"/>
        <v>6000</v>
      </c>
      <c r="N35" s="39">
        <f t="shared" si="98"/>
        <v>6000</v>
      </c>
      <c r="O35" s="41">
        <f t="shared" si="98"/>
        <v>6000</v>
      </c>
      <c r="P35" s="41">
        <f t="shared" si="31"/>
        <v>72000</v>
      </c>
      <c r="Q35" s="39">
        <f t="shared" si="98"/>
        <v>6000</v>
      </c>
      <c r="R35" s="39">
        <f t="shared" si="98"/>
        <v>6000</v>
      </c>
      <c r="S35" s="39">
        <f t="shared" si="98"/>
        <v>6000</v>
      </c>
      <c r="T35" s="39">
        <f t="shared" si="98"/>
        <v>6000</v>
      </c>
      <c r="U35" s="39">
        <f t="shared" si="98"/>
        <v>6000</v>
      </c>
      <c r="V35" s="39">
        <f t="shared" si="98"/>
        <v>6000</v>
      </c>
      <c r="W35" s="39">
        <f t="shared" si="98"/>
        <v>6000</v>
      </c>
      <c r="X35" s="39">
        <f t="shared" si="98"/>
        <v>6000</v>
      </c>
      <c r="Y35" s="39">
        <f t="shared" si="98"/>
        <v>6000</v>
      </c>
      <c r="Z35" s="39">
        <f t="shared" si="98"/>
        <v>6000</v>
      </c>
      <c r="AA35" s="39">
        <f t="shared" si="98"/>
        <v>6000</v>
      </c>
      <c r="AB35" s="41">
        <f t="shared" si="98"/>
        <v>6000</v>
      </c>
      <c r="AC35" s="41">
        <f t="shared" si="82"/>
        <v>72000</v>
      </c>
      <c r="AD35" s="39">
        <f t="shared" si="98"/>
        <v>6000</v>
      </c>
      <c r="AE35" s="39">
        <f t="shared" si="98"/>
        <v>6000</v>
      </c>
      <c r="AF35" s="39">
        <f t="shared" si="98"/>
        <v>6000</v>
      </c>
      <c r="AG35" s="39">
        <f t="shared" si="98"/>
        <v>6000</v>
      </c>
      <c r="AH35" s="39">
        <f t="shared" si="98"/>
        <v>6000</v>
      </c>
      <c r="AI35" s="39">
        <f t="shared" si="98"/>
        <v>6000</v>
      </c>
      <c r="AJ35" s="39">
        <f t="shared" si="98"/>
        <v>6000</v>
      </c>
      <c r="AK35" s="39">
        <f t="shared" si="98"/>
        <v>6000</v>
      </c>
      <c r="AL35" s="39">
        <f t="shared" si="98"/>
        <v>6000</v>
      </c>
      <c r="AM35" s="39">
        <f t="shared" si="98"/>
        <v>6000</v>
      </c>
      <c r="AN35" s="39">
        <f t="shared" si="98"/>
        <v>6000</v>
      </c>
      <c r="AO35" s="41">
        <f t="shared" si="98"/>
        <v>6000</v>
      </c>
      <c r="AP35" s="41">
        <f t="shared" si="84"/>
        <v>72000</v>
      </c>
      <c r="AQ35" s="4"/>
      <c r="AR35" s="15" t="s">
        <v>28</v>
      </c>
      <c r="AS35" s="13"/>
      <c r="AT35" s="13"/>
      <c r="AU35" s="13"/>
      <c r="AV35" s="94">
        <v>2000</v>
      </c>
      <c r="AW35" s="10" t="s">
        <v>86</v>
      </c>
      <c r="AX35" s="13"/>
      <c r="AY35" s="13"/>
      <c r="AZ35" s="13"/>
      <c r="BA35" s="4"/>
      <c r="BB35" s="4"/>
      <c r="CB35" s="3" t="s">
        <v>85</v>
      </c>
      <c r="CC35" s="17">
        <v>1</v>
      </c>
    </row>
    <row r="36" spans="1:81" x14ac:dyDescent="0.25">
      <c r="A36" s="42"/>
      <c r="B36" s="38" t="s">
        <v>26</v>
      </c>
      <c r="C36" s="42" t="s">
        <v>87</v>
      </c>
      <c r="D36" s="39">
        <f>$AV$33*$AX$33*D6</f>
        <v>743.86080000000004</v>
      </c>
      <c r="E36" s="40">
        <f t="shared" ref="E36:O36" ca="1" si="99">$AV$33*$AX$33*E6</f>
        <v>1487.7216000000001</v>
      </c>
      <c r="F36" s="39">
        <f t="shared" ca="1" si="99"/>
        <v>1983.6288</v>
      </c>
      <c r="G36" s="39">
        <f t="shared" ca="1" si="99"/>
        <v>2231.5824000000002</v>
      </c>
      <c r="H36" s="39">
        <f t="shared" ca="1" si="99"/>
        <v>2231.5824000000002</v>
      </c>
      <c r="I36" s="39">
        <f t="shared" ca="1" si="99"/>
        <v>2479.5360000000001</v>
      </c>
      <c r="J36" s="39">
        <f t="shared" ca="1" si="99"/>
        <v>2479.5360000000001</v>
      </c>
      <c r="K36" s="39">
        <f t="shared" ca="1" si="99"/>
        <v>2479.5360000000001</v>
      </c>
      <c r="L36" s="39">
        <f t="shared" ca="1" si="99"/>
        <v>2479.5360000000001</v>
      </c>
      <c r="M36" s="39">
        <f t="shared" ca="1" si="99"/>
        <v>2479.5360000000001</v>
      </c>
      <c r="N36" s="39">
        <f t="shared" ca="1" si="99"/>
        <v>2479.5360000000001</v>
      </c>
      <c r="O36" s="41">
        <f t="shared" ca="1" si="99"/>
        <v>2479.5360000000001</v>
      </c>
      <c r="P36" s="41">
        <f t="shared" ca="1" si="31"/>
        <v>26035.128000000001</v>
      </c>
      <c r="Q36" s="39">
        <f>$AV$33*$AX$33*Q6</f>
        <v>2479.5360000000001</v>
      </c>
      <c r="R36" s="39">
        <f t="shared" ref="R36:AB36" ca="1" si="100">$AV$33*$AX$33*R6</f>
        <v>2479.5360000000001</v>
      </c>
      <c r="S36" s="39">
        <f t="shared" ca="1" si="100"/>
        <v>2479.5360000000001</v>
      </c>
      <c r="T36" s="39">
        <f t="shared" ca="1" si="100"/>
        <v>2479.5360000000001</v>
      </c>
      <c r="U36" s="39">
        <f t="shared" ca="1" si="100"/>
        <v>2479.5360000000001</v>
      </c>
      <c r="V36" s="39">
        <f t="shared" ca="1" si="100"/>
        <v>2479.5360000000001</v>
      </c>
      <c r="W36" s="39">
        <f t="shared" ca="1" si="100"/>
        <v>2479.5360000000001</v>
      </c>
      <c r="X36" s="39">
        <f t="shared" ca="1" si="100"/>
        <v>2479.5360000000001</v>
      </c>
      <c r="Y36" s="39">
        <f t="shared" ca="1" si="100"/>
        <v>2479.5360000000001</v>
      </c>
      <c r="Z36" s="39">
        <f t="shared" ca="1" si="100"/>
        <v>2479.5360000000001</v>
      </c>
      <c r="AA36" s="39">
        <f t="shared" ca="1" si="100"/>
        <v>2479.5360000000001</v>
      </c>
      <c r="AB36" s="41">
        <f t="shared" ca="1" si="100"/>
        <v>2479.5360000000001</v>
      </c>
      <c r="AC36" s="41">
        <f t="shared" ca="1" si="82"/>
        <v>29754.432000000001</v>
      </c>
      <c r="AD36" s="39">
        <f>$AV$33*$AX$33*AD6</f>
        <v>2479.5360000000001</v>
      </c>
      <c r="AE36" s="39">
        <f t="shared" ref="AE36:AO36" ca="1" si="101">$AV$33*$AX$33*AE6</f>
        <v>2479.5360000000001</v>
      </c>
      <c r="AF36" s="39">
        <f t="shared" ca="1" si="101"/>
        <v>2479.5360000000001</v>
      </c>
      <c r="AG36" s="39">
        <f t="shared" ca="1" si="101"/>
        <v>2479.5360000000001</v>
      </c>
      <c r="AH36" s="39">
        <f t="shared" ca="1" si="101"/>
        <v>2479.5360000000001</v>
      </c>
      <c r="AI36" s="39">
        <f t="shared" ca="1" si="101"/>
        <v>2479.5360000000001</v>
      </c>
      <c r="AJ36" s="39">
        <f t="shared" ca="1" si="101"/>
        <v>2479.5360000000001</v>
      </c>
      <c r="AK36" s="39">
        <f t="shared" ca="1" si="101"/>
        <v>2479.5360000000001</v>
      </c>
      <c r="AL36" s="39">
        <f t="shared" ca="1" si="101"/>
        <v>2479.5360000000001</v>
      </c>
      <c r="AM36" s="39">
        <f t="shared" ca="1" si="101"/>
        <v>2479.5360000000001</v>
      </c>
      <c r="AN36" s="39">
        <f t="shared" ca="1" si="101"/>
        <v>2479.5360000000001</v>
      </c>
      <c r="AO36" s="41">
        <f t="shared" ca="1" si="101"/>
        <v>2479.5360000000001</v>
      </c>
      <c r="AP36" s="41">
        <f t="shared" ca="1" si="84"/>
        <v>29754.432000000001</v>
      </c>
      <c r="AQ36" s="4"/>
      <c r="AR36" s="15" t="s">
        <v>146</v>
      </c>
      <c r="AS36" s="13"/>
      <c r="AT36" s="13"/>
      <c r="AU36" s="13"/>
      <c r="AV36" s="99">
        <v>3000</v>
      </c>
      <c r="AW36" s="10" t="s">
        <v>86</v>
      </c>
      <c r="AX36" s="13"/>
      <c r="AY36" s="13"/>
      <c r="AZ36" s="13"/>
      <c r="BA36" s="4"/>
      <c r="BB36" s="4"/>
    </row>
    <row r="37" spans="1:81" x14ac:dyDescent="0.25">
      <c r="A37" s="42"/>
      <c r="B37" s="38" t="s">
        <v>27</v>
      </c>
      <c r="C37" s="42" t="s">
        <v>148</v>
      </c>
      <c r="D37" s="39">
        <f t="shared" ref="D37:AO37" si="102">$AV$37</f>
        <v>300</v>
      </c>
      <c r="E37" s="40">
        <f t="shared" si="102"/>
        <v>300</v>
      </c>
      <c r="F37" s="39">
        <f t="shared" si="102"/>
        <v>300</v>
      </c>
      <c r="G37" s="39">
        <f t="shared" si="102"/>
        <v>300</v>
      </c>
      <c r="H37" s="39">
        <f t="shared" si="102"/>
        <v>300</v>
      </c>
      <c r="I37" s="39">
        <f t="shared" si="102"/>
        <v>300</v>
      </c>
      <c r="J37" s="39">
        <f t="shared" si="102"/>
        <v>300</v>
      </c>
      <c r="K37" s="39">
        <f t="shared" si="102"/>
        <v>300</v>
      </c>
      <c r="L37" s="39">
        <f t="shared" si="102"/>
        <v>300</v>
      </c>
      <c r="M37" s="39">
        <f t="shared" si="102"/>
        <v>300</v>
      </c>
      <c r="N37" s="39">
        <f t="shared" si="102"/>
        <v>300</v>
      </c>
      <c r="O37" s="41">
        <f t="shared" si="102"/>
        <v>300</v>
      </c>
      <c r="P37" s="41">
        <f t="shared" si="31"/>
        <v>3600</v>
      </c>
      <c r="Q37" s="39">
        <f t="shared" si="102"/>
        <v>300</v>
      </c>
      <c r="R37" s="39">
        <f t="shared" si="102"/>
        <v>300</v>
      </c>
      <c r="S37" s="39">
        <f t="shared" si="102"/>
        <v>300</v>
      </c>
      <c r="T37" s="39">
        <f t="shared" si="102"/>
        <v>300</v>
      </c>
      <c r="U37" s="39">
        <f t="shared" si="102"/>
        <v>300</v>
      </c>
      <c r="V37" s="39">
        <f t="shared" si="102"/>
        <v>300</v>
      </c>
      <c r="W37" s="39">
        <f t="shared" si="102"/>
        <v>300</v>
      </c>
      <c r="X37" s="39">
        <f t="shared" si="102"/>
        <v>300</v>
      </c>
      <c r="Y37" s="39">
        <f t="shared" si="102"/>
        <v>300</v>
      </c>
      <c r="Z37" s="39">
        <f t="shared" si="102"/>
        <v>300</v>
      </c>
      <c r="AA37" s="39">
        <f t="shared" si="102"/>
        <v>300</v>
      </c>
      <c r="AB37" s="41">
        <f t="shared" si="102"/>
        <v>300</v>
      </c>
      <c r="AC37" s="41">
        <f t="shared" si="82"/>
        <v>3600</v>
      </c>
      <c r="AD37" s="39">
        <f t="shared" si="102"/>
        <v>300</v>
      </c>
      <c r="AE37" s="39">
        <f t="shared" si="102"/>
        <v>300</v>
      </c>
      <c r="AF37" s="39">
        <f t="shared" si="102"/>
        <v>300</v>
      </c>
      <c r="AG37" s="39">
        <f t="shared" si="102"/>
        <v>300</v>
      </c>
      <c r="AH37" s="39">
        <f t="shared" si="102"/>
        <v>300</v>
      </c>
      <c r="AI37" s="39">
        <f t="shared" si="102"/>
        <v>300</v>
      </c>
      <c r="AJ37" s="39">
        <f t="shared" si="102"/>
        <v>300</v>
      </c>
      <c r="AK37" s="39">
        <f t="shared" si="102"/>
        <v>300</v>
      </c>
      <c r="AL37" s="39">
        <f t="shared" si="102"/>
        <v>300</v>
      </c>
      <c r="AM37" s="39">
        <f t="shared" si="102"/>
        <v>300</v>
      </c>
      <c r="AN37" s="39">
        <f t="shared" si="102"/>
        <v>300</v>
      </c>
      <c r="AO37" s="41">
        <f t="shared" si="102"/>
        <v>300</v>
      </c>
      <c r="AP37" s="41">
        <f t="shared" si="84"/>
        <v>3600</v>
      </c>
      <c r="AQ37" s="4"/>
      <c r="AR37" s="15" t="str">
        <f>C37</f>
        <v>обслуживание видеокамеры</v>
      </c>
      <c r="AS37" s="13"/>
      <c r="AT37" s="13"/>
      <c r="AU37" s="13"/>
      <c r="AV37" s="99">
        <v>300</v>
      </c>
      <c r="AW37" s="10" t="s">
        <v>86</v>
      </c>
      <c r="AX37" s="13"/>
      <c r="AY37" s="13"/>
      <c r="AZ37" s="13"/>
      <c r="BA37" s="4"/>
      <c r="BB37" s="4"/>
    </row>
    <row r="38" spans="1:81" x14ac:dyDescent="0.25">
      <c r="A38" s="42"/>
      <c r="B38" s="38" t="s">
        <v>29</v>
      </c>
      <c r="C38" s="42" t="s">
        <v>88</v>
      </c>
      <c r="D38" s="39">
        <f t="shared" ref="D38:AO38" si="103">$AV$34</f>
        <v>5000</v>
      </c>
      <c r="E38" s="40">
        <f t="shared" si="103"/>
        <v>5000</v>
      </c>
      <c r="F38" s="39">
        <f t="shared" si="103"/>
        <v>5000</v>
      </c>
      <c r="G38" s="39">
        <f t="shared" si="103"/>
        <v>5000</v>
      </c>
      <c r="H38" s="39">
        <f t="shared" si="103"/>
        <v>5000</v>
      </c>
      <c r="I38" s="39">
        <f t="shared" si="103"/>
        <v>5000</v>
      </c>
      <c r="J38" s="39">
        <f t="shared" si="103"/>
        <v>5000</v>
      </c>
      <c r="K38" s="39">
        <f t="shared" si="103"/>
        <v>5000</v>
      </c>
      <c r="L38" s="39">
        <f t="shared" si="103"/>
        <v>5000</v>
      </c>
      <c r="M38" s="39">
        <f t="shared" si="103"/>
        <v>5000</v>
      </c>
      <c r="N38" s="39">
        <f t="shared" si="103"/>
        <v>5000</v>
      </c>
      <c r="O38" s="39">
        <f t="shared" si="103"/>
        <v>5000</v>
      </c>
      <c r="P38" s="45">
        <f t="shared" si="31"/>
        <v>60000</v>
      </c>
      <c r="Q38" s="39">
        <f t="shared" si="103"/>
        <v>5000</v>
      </c>
      <c r="R38" s="39">
        <f t="shared" si="103"/>
        <v>5000</v>
      </c>
      <c r="S38" s="39">
        <f t="shared" si="103"/>
        <v>5000</v>
      </c>
      <c r="T38" s="39">
        <f t="shared" si="103"/>
        <v>5000</v>
      </c>
      <c r="U38" s="39">
        <f t="shared" si="103"/>
        <v>5000</v>
      </c>
      <c r="V38" s="39">
        <f t="shared" si="103"/>
        <v>5000</v>
      </c>
      <c r="W38" s="39">
        <f t="shared" si="103"/>
        <v>5000</v>
      </c>
      <c r="X38" s="39">
        <f t="shared" si="103"/>
        <v>5000</v>
      </c>
      <c r="Y38" s="39">
        <f t="shared" si="103"/>
        <v>5000</v>
      </c>
      <c r="Z38" s="39">
        <f t="shared" si="103"/>
        <v>5000</v>
      </c>
      <c r="AA38" s="39">
        <f t="shared" si="103"/>
        <v>5000</v>
      </c>
      <c r="AB38" s="39">
        <f t="shared" si="103"/>
        <v>5000</v>
      </c>
      <c r="AC38" s="45">
        <f t="shared" si="82"/>
        <v>60000</v>
      </c>
      <c r="AD38" s="39">
        <f t="shared" si="103"/>
        <v>5000</v>
      </c>
      <c r="AE38" s="39">
        <f t="shared" si="103"/>
        <v>5000</v>
      </c>
      <c r="AF38" s="39">
        <f t="shared" si="103"/>
        <v>5000</v>
      </c>
      <c r="AG38" s="39">
        <f t="shared" si="103"/>
        <v>5000</v>
      </c>
      <c r="AH38" s="39">
        <f t="shared" si="103"/>
        <v>5000</v>
      </c>
      <c r="AI38" s="39">
        <f t="shared" si="103"/>
        <v>5000</v>
      </c>
      <c r="AJ38" s="39">
        <f t="shared" si="103"/>
        <v>5000</v>
      </c>
      <c r="AK38" s="39">
        <f t="shared" si="103"/>
        <v>5000</v>
      </c>
      <c r="AL38" s="39">
        <f t="shared" si="103"/>
        <v>5000</v>
      </c>
      <c r="AM38" s="39">
        <f t="shared" si="103"/>
        <v>5000</v>
      </c>
      <c r="AN38" s="39">
        <f t="shared" si="103"/>
        <v>5000</v>
      </c>
      <c r="AO38" s="39">
        <f t="shared" si="103"/>
        <v>5000</v>
      </c>
      <c r="AP38" s="45">
        <f t="shared" si="84"/>
        <v>60000</v>
      </c>
      <c r="AQ38" s="4"/>
      <c r="AR38" s="1" t="s">
        <v>90</v>
      </c>
      <c r="AS38" s="13"/>
      <c r="AT38" s="13"/>
      <c r="AU38" s="13"/>
      <c r="AV38" s="99">
        <v>5000</v>
      </c>
      <c r="AW38" s="10" t="s">
        <v>86</v>
      </c>
      <c r="AX38" s="13"/>
      <c r="AY38" s="13"/>
      <c r="AZ38" s="13"/>
      <c r="BA38" s="4"/>
      <c r="BB38" s="4"/>
    </row>
    <row r="39" spans="1:81" x14ac:dyDescent="0.25">
      <c r="A39" s="42"/>
      <c r="B39" s="38" t="s">
        <v>30</v>
      </c>
      <c r="C39" s="42" t="s">
        <v>28</v>
      </c>
      <c r="D39" s="39">
        <f t="shared" ref="D39:AO39" si="104">$AV$35</f>
        <v>2000</v>
      </c>
      <c r="E39" s="40">
        <f t="shared" si="104"/>
        <v>2000</v>
      </c>
      <c r="F39" s="39">
        <f t="shared" si="104"/>
        <v>2000</v>
      </c>
      <c r="G39" s="39">
        <f t="shared" si="104"/>
        <v>2000</v>
      </c>
      <c r="H39" s="39">
        <f t="shared" si="104"/>
        <v>2000</v>
      </c>
      <c r="I39" s="39">
        <f t="shared" si="104"/>
        <v>2000</v>
      </c>
      <c r="J39" s="39">
        <f t="shared" si="104"/>
        <v>2000</v>
      </c>
      <c r="K39" s="39">
        <f t="shared" si="104"/>
        <v>2000</v>
      </c>
      <c r="L39" s="39">
        <f t="shared" si="104"/>
        <v>2000</v>
      </c>
      <c r="M39" s="39">
        <f t="shared" si="104"/>
        <v>2000</v>
      </c>
      <c r="N39" s="39">
        <f t="shared" si="104"/>
        <v>2000</v>
      </c>
      <c r="O39" s="39">
        <f t="shared" si="104"/>
        <v>2000</v>
      </c>
      <c r="P39" s="45">
        <f t="shared" si="31"/>
        <v>24000</v>
      </c>
      <c r="Q39" s="39">
        <f t="shared" si="104"/>
        <v>2000</v>
      </c>
      <c r="R39" s="39">
        <f t="shared" si="104"/>
        <v>2000</v>
      </c>
      <c r="S39" s="39">
        <f t="shared" si="104"/>
        <v>2000</v>
      </c>
      <c r="T39" s="39">
        <f t="shared" si="104"/>
        <v>2000</v>
      </c>
      <c r="U39" s="39">
        <f t="shared" si="104"/>
        <v>2000</v>
      </c>
      <c r="V39" s="39">
        <f t="shared" si="104"/>
        <v>2000</v>
      </c>
      <c r="W39" s="39">
        <f t="shared" si="104"/>
        <v>2000</v>
      </c>
      <c r="X39" s="39">
        <f t="shared" si="104"/>
        <v>2000</v>
      </c>
      <c r="Y39" s="39">
        <f t="shared" si="104"/>
        <v>2000</v>
      </c>
      <c r="Z39" s="39">
        <f t="shared" si="104"/>
        <v>2000</v>
      </c>
      <c r="AA39" s="39">
        <f t="shared" si="104"/>
        <v>2000</v>
      </c>
      <c r="AB39" s="39">
        <f t="shared" si="104"/>
        <v>2000</v>
      </c>
      <c r="AC39" s="45">
        <f t="shared" si="82"/>
        <v>24000</v>
      </c>
      <c r="AD39" s="39">
        <f t="shared" si="104"/>
        <v>2000</v>
      </c>
      <c r="AE39" s="39">
        <f t="shared" si="104"/>
        <v>2000</v>
      </c>
      <c r="AF39" s="39">
        <f t="shared" si="104"/>
        <v>2000</v>
      </c>
      <c r="AG39" s="39">
        <f t="shared" si="104"/>
        <v>2000</v>
      </c>
      <c r="AH39" s="39">
        <f t="shared" si="104"/>
        <v>2000</v>
      </c>
      <c r="AI39" s="39">
        <f t="shared" si="104"/>
        <v>2000</v>
      </c>
      <c r="AJ39" s="39">
        <f t="shared" si="104"/>
        <v>2000</v>
      </c>
      <c r="AK39" s="39">
        <f t="shared" si="104"/>
        <v>2000</v>
      </c>
      <c r="AL39" s="39">
        <f t="shared" si="104"/>
        <v>2000</v>
      </c>
      <c r="AM39" s="39">
        <f t="shared" si="104"/>
        <v>2000</v>
      </c>
      <c r="AN39" s="39">
        <f t="shared" si="104"/>
        <v>2000</v>
      </c>
      <c r="AO39" s="39">
        <f t="shared" si="104"/>
        <v>2000</v>
      </c>
      <c r="AP39" s="45">
        <f t="shared" si="84"/>
        <v>24000</v>
      </c>
      <c r="AQ39" s="4"/>
      <c r="AR39" s="15" t="s">
        <v>91</v>
      </c>
      <c r="AS39" s="13"/>
      <c r="AT39" s="13"/>
      <c r="AU39" s="13"/>
      <c r="AV39" s="100">
        <v>0</v>
      </c>
      <c r="AW39" s="10"/>
      <c r="AX39" s="13"/>
      <c r="AY39" s="13"/>
      <c r="AZ39" s="13"/>
      <c r="BA39" s="4"/>
      <c r="BB39" s="4"/>
      <c r="BX39" s="20"/>
      <c r="BY39" s="2"/>
      <c r="CC39" s="20"/>
    </row>
    <row r="40" spans="1:81" ht="15" customHeight="1" x14ac:dyDescent="0.25">
      <c r="A40" s="42"/>
      <c r="B40" s="38" t="s">
        <v>131</v>
      </c>
      <c r="C40" s="42" t="s">
        <v>147</v>
      </c>
      <c r="D40" s="39">
        <f t="shared" ref="D40:AO40" si="105">$AV$36</f>
        <v>3000</v>
      </c>
      <c r="E40" s="40">
        <f t="shared" si="105"/>
        <v>3000</v>
      </c>
      <c r="F40" s="39">
        <f t="shared" si="105"/>
        <v>3000</v>
      </c>
      <c r="G40" s="39">
        <f t="shared" si="105"/>
        <v>3000</v>
      </c>
      <c r="H40" s="39">
        <f t="shared" si="105"/>
        <v>3000</v>
      </c>
      <c r="I40" s="39">
        <f t="shared" si="105"/>
        <v>3000</v>
      </c>
      <c r="J40" s="39">
        <f t="shared" si="105"/>
        <v>3000</v>
      </c>
      <c r="K40" s="39">
        <f t="shared" si="105"/>
        <v>3000</v>
      </c>
      <c r="L40" s="39">
        <f t="shared" si="105"/>
        <v>3000</v>
      </c>
      <c r="M40" s="39">
        <f t="shared" si="105"/>
        <v>3000</v>
      </c>
      <c r="N40" s="39">
        <f t="shared" si="105"/>
        <v>3000</v>
      </c>
      <c r="O40" s="39">
        <f t="shared" si="105"/>
        <v>3000</v>
      </c>
      <c r="P40" s="45">
        <f t="shared" si="31"/>
        <v>36000</v>
      </c>
      <c r="Q40" s="39">
        <f t="shared" si="105"/>
        <v>3000</v>
      </c>
      <c r="R40" s="39">
        <f t="shared" si="105"/>
        <v>3000</v>
      </c>
      <c r="S40" s="39">
        <f t="shared" si="105"/>
        <v>3000</v>
      </c>
      <c r="T40" s="39">
        <f t="shared" si="105"/>
        <v>3000</v>
      </c>
      <c r="U40" s="39">
        <f t="shared" si="105"/>
        <v>3000</v>
      </c>
      <c r="V40" s="39">
        <f t="shared" si="105"/>
        <v>3000</v>
      </c>
      <c r="W40" s="39">
        <f t="shared" si="105"/>
        <v>3000</v>
      </c>
      <c r="X40" s="39">
        <f t="shared" si="105"/>
        <v>3000</v>
      </c>
      <c r="Y40" s="39">
        <f t="shared" si="105"/>
        <v>3000</v>
      </c>
      <c r="Z40" s="39">
        <f t="shared" si="105"/>
        <v>3000</v>
      </c>
      <c r="AA40" s="39">
        <f t="shared" si="105"/>
        <v>3000</v>
      </c>
      <c r="AB40" s="39">
        <f t="shared" si="105"/>
        <v>3000</v>
      </c>
      <c r="AC40" s="45">
        <f t="shared" si="82"/>
        <v>36000</v>
      </c>
      <c r="AD40" s="39">
        <f t="shared" si="105"/>
        <v>3000</v>
      </c>
      <c r="AE40" s="39">
        <f t="shared" si="105"/>
        <v>3000</v>
      </c>
      <c r="AF40" s="39">
        <f t="shared" si="105"/>
        <v>3000</v>
      </c>
      <c r="AG40" s="39">
        <f t="shared" si="105"/>
        <v>3000</v>
      </c>
      <c r="AH40" s="39">
        <f t="shared" si="105"/>
        <v>3000</v>
      </c>
      <c r="AI40" s="39">
        <f t="shared" si="105"/>
        <v>3000</v>
      </c>
      <c r="AJ40" s="39">
        <f t="shared" si="105"/>
        <v>3000</v>
      </c>
      <c r="AK40" s="39">
        <f t="shared" si="105"/>
        <v>3000</v>
      </c>
      <c r="AL40" s="39">
        <f t="shared" si="105"/>
        <v>3000</v>
      </c>
      <c r="AM40" s="39">
        <f t="shared" si="105"/>
        <v>3000</v>
      </c>
      <c r="AN40" s="39">
        <f t="shared" si="105"/>
        <v>3000</v>
      </c>
      <c r="AO40" s="39">
        <f t="shared" si="105"/>
        <v>3000</v>
      </c>
      <c r="AP40" s="45">
        <f t="shared" si="84"/>
        <v>36000</v>
      </c>
      <c r="AQ40" s="4"/>
      <c r="AR40" s="15" t="s">
        <v>92</v>
      </c>
      <c r="AS40" s="13"/>
      <c r="AT40" s="13"/>
      <c r="AU40" s="13"/>
      <c r="AV40" s="99">
        <v>2000</v>
      </c>
      <c r="AW40" s="10" t="s">
        <v>86</v>
      </c>
      <c r="AX40" s="13"/>
      <c r="AY40" s="13"/>
      <c r="AZ40" s="13"/>
      <c r="BA40" s="4"/>
      <c r="BB40" s="4"/>
      <c r="BX40" s="20"/>
      <c r="BY40" s="20"/>
      <c r="BZ40" s="2" t="s">
        <v>107</v>
      </c>
      <c r="CC40" s="20"/>
    </row>
    <row r="41" spans="1:81" x14ac:dyDescent="0.25">
      <c r="A41" s="42" t="s">
        <v>31</v>
      </c>
      <c r="B41" s="38" t="s">
        <v>90</v>
      </c>
      <c r="C41" s="42"/>
      <c r="D41" s="39">
        <f t="shared" ref="D41:AO41" si="106">$AV$38</f>
        <v>5000</v>
      </c>
      <c r="E41" s="40">
        <f t="shared" si="106"/>
        <v>5000</v>
      </c>
      <c r="F41" s="39">
        <f t="shared" si="106"/>
        <v>5000</v>
      </c>
      <c r="G41" s="39">
        <f t="shared" si="106"/>
        <v>5000</v>
      </c>
      <c r="H41" s="39">
        <f t="shared" si="106"/>
        <v>5000</v>
      </c>
      <c r="I41" s="39">
        <f t="shared" si="106"/>
        <v>5000</v>
      </c>
      <c r="J41" s="39">
        <f t="shared" si="106"/>
        <v>5000</v>
      </c>
      <c r="K41" s="39">
        <f t="shared" si="106"/>
        <v>5000</v>
      </c>
      <c r="L41" s="39">
        <f t="shared" si="106"/>
        <v>5000</v>
      </c>
      <c r="M41" s="39">
        <f t="shared" si="106"/>
        <v>5000</v>
      </c>
      <c r="N41" s="39">
        <f t="shared" si="106"/>
        <v>5000</v>
      </c>
      <c r="O41" s="39">
        <f t="shared" si="106"/>
        <v>5000</v>
      </c>
      <c r="P41" s="45">
        <f t="shared" si="31"/>
        <v>60000</v>
      </c>
      <c r="Q41" s="39">
        <f t="shared" si="106"/>
        <v>5000</v>
      </c>
      <c r="R41" s="39">
        <f t="shared" si="106"/>
        <v>5000</v>
      </c>
      <c r="S41" s="39">
        <f t="shared" si="106"/>
        <v>5000</v>
      </c>
      <c r="T41" s="39">
        <f t="shared" si="106"/>
        <v>5000</v>
      </c>
      <c r="U41" s="39">
        <f t="shared" si="106"/>
        <v>5000</v>
      </c>
      <c r="V41" s="39">
        <f t="shared" si="106"/>
        <v>5000</v>
      </c>
      <c r="W41" s="39">
        <f t="shared" si="106"/>
        <v>5000</v>
      </c>
      <c r="X41" s="39">
        <f t="shared" si="106"/>
        <v>5000</v>
      </c>
      <c r="Y41" s="39">
        <f t="shared" si="106"/>
        <v>5000</v>
      </c>
      <c r="Z41" s="39">
        <f t="shared" si="106"/>
        <v>5000</v>
      </c>
      <c r="AA41" s="39">
        <f t="shared" si="106"/>
        <v>5000</v>
      </c>
      <c r="AB41" s="39">
        <f t="shared" si="106"/>
        <v>5000</v>
      </c>
      <c r="AC41" s="45">
        <f t="shared" si="82"/>
        <v>60000</v>
      </c>
      <c r="AD41" s="39">
        <f t="shared" si="106"/>
        <v>5000</v>
      </c>
      <c r="AE41" s="39">
        <f t="shared" si="106"/>
        <v>5000</v>
      </c>
      <c r="AF41" s="39">
        <f t="shared" si="106"/>
        <v>5000</v>
      </c>
      <c r="AG41" s="39">
        <f t="shared" si="106"/>
        <v>5000</v>
      </c>
      <c r="AH41" s="39">
        <f t="shared" si="106"/>
        <v>5000</v>
      </c>
      <c r="AI41" s="39">
        <f t="shared" si="106"/>
        <v>5000</v>
      </c>
      <c r="AJ41" s="39">
        <f t="shared" si="106"/>
        <v>5000</v>
      </c>
      <c r="AK41" s="39">
        <f t="shared" si="106"/>
        <v>5000</v>
      </c>
      <c r="AL41" s="39">
        <f t="shared" si="106"/>
        <v>5000</v>
      </c>
      <c r="AM41" s="39">
        <f t="shared" si="106"/>
        <v>5000</v>
      </c>
      <c r="AN41" s="39">
        <f t="shared" si="106"/>
        <v>5000</v>
      </c>
      <c r="AO41" s="39">
        <f t="shared" si="106"/>
        <v>5000</v>
      </c>
      <c r="AP41" s="45">
        <f t="shared" si="84"/>
        <v>60000</v>
      </c>
      <c r="AQ41" s="4"/>
      <c r="AR41" s="120" t="s">
        <v>97</v>
      </c>
      <c r="AS41" s="120"/>
      <c r="AT41" s="120"/>
      <c r="AU41" s="120"/>
      <c r="AV41" s="120"/>
      <c r="AW41" s="120"/>
      <c r="AX41" s="120"/>
      <c r="AY41" s="120"/>
      <c r="AZ41" s="120"/>
      <c r="BA41" s="4"/>
      <c r="BB41" s="4"/>
      <c r="BX41" s="20"/>
      <c r="BY41" s="20"/>
      <c r="BZ41" s="21">
        <v>250000</v>
      </c>
      <c r="CC41" s="20"/>
    </row>
    <row r="42" spans="1:81" x14ac:dyDescent="0.25">
      <c r="A42" s="42" t="s">
        <v>32</v>
      </c>
      <c r="B42" s="38" t="s">
        <v>33</v>
      </c>
      <c r="C42" s="42"/>
      <c r="D42" s="39">
        <f>SUM(D43:D44)</f>
        <v>2000</v>
      </c>
      <c r="E42" s="40">
        <f t="shared" ref="E42:O42" si="107">SUM(E43:E44)</f>
        <v>2000</v>
      </c>
      <c r="F42" s="39">
        <f t="shared" si="107"/>
        <v>2000</v>
      </c>
      <c r="G42" s="39">
        <f t="shared" si="107"/>
        <v>2000</v>
      </c>
      <c r="H42" s="39">
        <f t="shared" si="107"/>
        <v>2000</v>
      </c>
      <c r="I42" s="39">
        <f t="shared" si="107"/>
        <v>2000</v>
      </c>
      <c r="J42" s="39">
        <f t="shared" si="107"/>
        <v>2000</v>
      </c>
      <c r="K42" s="39">
        <f t="shared" si="107"/>
        <v>2000</v>
      </c>
      <c r="L42" s="39">
        <f t="shared" si="107"/>
        <v>2000</v>
      </c>
      <c r="M42" s="39">
        <f t="shared" si="107"/>
        <v>2000</v>
      </c>
      <c r="N42" s="39">
        <f t="shared" si="107"/>
        <v>2000</v>
      </c>
      <c r="O42" s="39">
        <f t="shared" si="107"/>
        <v>2000</v>
      </c>
      <c r="P42" s="45">
        <f t="shared" si="31"/>
        <v>24000</v>
      </c>
      <c r="Q42" s="39">
        <f>SUM(Q43:Q44)</f>
        <v>2000</v>
      </c>
      <c r="R42" s="39">
        <f t="shared" ref="R42:AB42" si="108">SUM(R43:R44)</f>
        <v>2000</v>
      </c>
      <c r="S42" s="39">
        <f t="shared" si="108"/>
        <v>2000</v>
      </c>
      <c r="T42" s="39">
        <f t="shared" si="108"/>
        <v>2000</v>
      </c>
      <c r="U42" s="39">
        <f t="shared" si="108"/>
        <v>2000</v>
      </c>
      <c r="V42" s="39">
        <f t="shared" si="108"/>
        <v>2000</v>
      </c>
      <c r="W42" s="39">
        <f t="shared" si="108"/>
        <v>2000</v>
      </c>
      <c r="X42" s="39">
        <f t="shared" si="108"/>
        <v>2000</v>
      </c>
      <c r="Y42" s="39">
        <f t="shared" si="108"/>
        <v>2000</v>
      </c>
      <c r="Z42" s="39">
        <f t="shared" si="108"/>
        <v>2000</v>
      </c>
      <c r="AA42" s="39">
        <f t="shared" si="108"/>
        <v>2000</v>
      </c>
      <c r="AB42" s="39">
        <f t="shared" si="108"/>
        <v>2000</v>
      </c>
      <c r="AC42" s="45">
        <f t="shared" si="82"/>
        <v>24000</v>
      </c>
      <c r="AD42" s="39">
        <f>SUM(AD43:AD44)</f>
        <v>2000</v>
      </c>
      <c r="AE42" s="39">
        <f t="shared" ref="AE42:AO42" si="109">SUM(AE43:AE44)</f>
        <v>2000</v>
      </c>
      <c r="AF42" s="39">
        <f t="shared" si="109"/>
        <v>2000</v>
      </c>
      <c r="AG42" s="39">
        <f t="shared" si="109"/>
        <v>2000</v>
      </c>
      <c r="AH42" s="39">
        <f t="shared" si="109"/>
        <v>2000</v>
      </c>
      <c r="AI42" s="39">
        <f t="shared" si="109"/>
        <v>2000</v>
      </c>
      <c r="AJ42" s="39">
        <f t="shared" si="109"/>
        <v>2000</v>
      </c>
      <c r="AK42" s="39">
        <f t="shared" si="109"/>
        <v>2000</v>
      </c>
      <c r="AL42" s="39">
        <f t="shared" si="109"/>
        <v>2000</v>
      </c>
      <c r="AM42" s="39">
        <f t="shared" si="109"/>
        <v>2000</v>
      </c>
      <c r="AN42" s="39">
        <f t="shared" si="109"/>
        <v>2000</v>
      </c>
      <c r="AO42" s="39">
        <f t="shared" si="109"/>
        <v>2000</v>
      </c>
      <c r="AP42" s="45">
        <f t="shared" si="84"/>
        <v>24000</v>
      </c>
      <c r="AQ42" s="4"/>
      <c r="AR42" s="19" t="s">
        <v>99</v>
      </c>
      <c r="AS42" s="19"/>
      <c r="AT42" s="11" t="s">
        <v>100</v>
      </c>
      <c r="AU42" s="102">
        <v>1.798</v>
      </c>
      <c r="AV42" s="11" t="s">
        <v>101</v>
      </c>
      <c r="AW42" s="102">
        <f>IF(AT4="островок",1,0.3)</f>
        <v>1</v>
      </c>
      <c r="AX42" s="19"/>
      <c r="AY42" s="19"/>
      <c r="AZ42" s="19"/>
      <c r="BA42" s="4"/>
      <c r="BB42" s="4"/>
      <c r="BX42" s="20"/>
      <c r="BY42" s="20"/>
      <c r="BZ42" s="21">
        <v>300000</v>
      </c>
      <c r="CC42" s="20"/>
    </row>
    <row r="43" spans="1:81" x14ac:dyDescent="0.25">
      <c r="A43" s="42"/>
      <c r="B43" s="38" t="s">
        <v>34</v>
      </c>
      <c r="C43" s="42" t="s">
        <v>91</v>
      </c>
      <c r="D43" s="39">
        <f>$AV$39</f>
        <v>0</v>
      </c>
      <c r="E43" s="40">
        <f t="shared" ref="E43:O43" si="110">$AV$39</f>
        <v>0</v>
      </c>
      <c r="F43" s="39">
        <f t="shared" si="110"/>
        <v>0</v>
      </c>
      <c r="G43" s="39">
        <f t="shared" si="110"/>
        <v>0</v>
      </c>
      <c r="H43" s="39">
        <f t="shared" si="110"/>
        <v>0</v>
      </c>
      <c r="I43" s="39">
        <f t="shared" si="110"/>
        <v>0</v>
      </c>
      <c r="J43" s="39">
        <f t="shared" si="110"/>
        <v>0</v>
      </c>
      <c r="K43" s="39">
        <f t="shared" si="110"/>
        <v>0</v>
      </c>
      <c r="L43" s="39">
        <f t="shared" si="110"/>
        <v>0</v>
      </c>
      <c r="M43" s="39">
        <f t="shared" si="110"/>
        <v>0</v>
      </c>
      <c r="N43" s="39">
        <f t="shared" si="110"/>
        <v>0</v>
      </c>
      <c r="O43" s="39">
        <f t="shared" si="110"/>
        <v>0</v>
      </c>
      <c r="P43" s="45">
        <f t="shared" si="31"/>
        <v>0</v>
      </c>
      <c r="Q43" s="39">
        <f>$AV$39</f>
        <v>0</v>
      </c>
      <c r="R43" s="39">
        <f t="shared" ref="R43:AB43" si="111">$AV$39</f>
        <v>0</v>
      </c>
      <c r="S43" s="39">
        <f t="shared" si="111"/>
        <v>0</v>
      </c>
      <c r="T43" s="39">
        <f t="shared" si="111"/>
        <v>0</v>
      </c>
      <c r="U43" s="39">
        <f t="shared" si="111"/>
        <v>0</v>
      </c>
      <c r="V43" s="39">
        <f t="shared" si="111"/>
        <v>0</v>
      </c>
      <c r="W43" s="39">
        <f t="shared" si="111"/>
        <v>0</v>
      </c>
      <c r="X43" s="39">
        <f t="shared" si="111"/>
        <v>0</v>
      </c>
      <c r="Y43" s="39">
        <f t="shared" si="111"/>
        <v>0</v>
      </c>
      <c r="Z43" s="39">
        <f t="shared" si="111"/>
        <v>0</v>
      </c>
      <c r="AA43" s="39">
        <f t="shared" si="111"/>
        <v>0</v>
      </c>
      <c r="AB43" s="39">
        <f t="shared" si="111"/>
        <v>0</v>
      </c>
      <c r="AC43" s="45">
        <f t="shared" si="82"/>
        <v>0</v>
      </c>
      <c r="AD43" s="39">
        <f>$AV$39</f>
        <v>0</v>
      </c>
      <c r="AE43" s="39">
        <f t="shared" ref="AE43:AO43" si="112">$AV$39</f>
        <v>0</v>
      </c>
      <c r="AF43" s="39">
        <f t="shared" si="112"/>
        <v>0</v>
      </c>
      <c r="AG43" s="39">
        <f t="shared" si="112"/>
        <v>0</v>
      </c>
      <c r="AH43" s="39">
        <f t="shared" si="112"/>
        <v>0</v>
      </c>
      <c r="AI43" s="39">
        <f t="shared" si="112"/>
        <v>0</v>
      </c>
      <c r="AJ43" s="39">
        <f t="shared" si="112"/>
        <v>0</v>
      </c>
      <c r="AK43" s="39">
        <f t="shared" si="112"/>
        <v>0</v>
      </c>
      <c r="AL43" s="39">
        <f t="shared" si="112"/>
        <v>0</v>
      </c>
      <c r="AM43" s="39">
        <f t="shared" si="112"/>
        <v>0</v>
      </c>
      <c r="AN43" s="39">
        <f t="shared" si="112"/>
        <v>0</v>
      </c>
      <c r="AO43" s="39">
        <f t="shared" si="112"/>
        <v>0</v>
      </c>
      <c r="AP43" s="45">
        <f t="shared" si="84"/>
        <v>0</v>
      </c>
      <c r="AQ43" s="4"/>
      <c r="AR43" s="19" t="s">
        <v>103</v>
      </c>
      <c r="AS43" s="19"/>
      <c r="AT43" s="101">
        <v>0.15</v>
      </c>
      <c r="AU43" s="11" t="s">
        <v>104</v>
      </c>
      <c r="AV43" s="103">
        <v>1800</v>
      </c>
      <c r="AW43" s="19" t="s">
        <v>105</v>
      </c>
      <c r="AX43" s="19"/>
      <c r="AY43" s="19"/>
      <c r="AZ43" s="19"/>
      <c r="BA43" s="4"/>
      <c r="BB43" s="4"/>
      <c r="BX43" s="20"/>
      <c r="BY43" s="20"/>
      <c r="BZ43" s="21">
        <v>500000</v>
      </c>
      <c r="CC43" s="20"/>
    </row>
    <row r="44" spans="1:81" x14ac:dyDescent="0.25">
      <c r="A44" s="42"/>
      <c r="B44" s="38" t="s">
        <v>35</v>
      </c>
      <c r="C44" s="42" t="s">
        <v>92</v>
      </c>
      <c r="D44" s="39">
        <f t="shared" ref="D44:AO44" si="113">$AV$40</f>
        <v>2000</v>
      </c>
      <c r="E44" s="40">
        <f t="shared" si="113"/>
        <v>2000</v>
      </c>
      <c r="F44" s="39">
        <f t="shared" si="113"/>
        <v>2000</v>
      </c>
      <c r="G44" s="39">
        <f t="shared" si="113"/>
        <v>2000</v>
      </c>
      <c r="H44" s="39">
        <f t="shared" si="113"/>
        <v>2000</v>
      </c>
      <c r="I44" s="39">
        <f t="shared" si="113"/>
        <v>2000</v>
      </c>
      <c r="J44" s="39">
        <f t="shared" si="113"/>
        <v>2000</v>
      </c>
      <c r="K44" s="39">
        <f t="shared" si="113"/>
        <v>2000</v>
      </c>
      <c r="L44" s="39">
        <f t="shared" si="113"/>
        <v>2000</v>
      </c>
      <c r="M44" s="39">
        <f t="shared" si="113"/>
        <v>2000</v>
      </c>
      <c r="N44" s="39">
        <f t="shared" si="113"/>
        <v>2000</v>
      </c>
      <c r="O44" s="39">
        <f t="shared" si="113"/>
        <v>2000</v>
      </c>
      <c r="P44" s="45">
        <f t="shared" si="31"/>
        <v>24000</v>
      </c>
      <c r="Q44" s="39">
        <f t="shared" si="113"/>
        <v>2000</v>
      </c>
      <c r="R44" s="39">
        <f t="shared" si="113"/>
        <v>2000</v>
      </c>
      <c r="S44" s="39">
        <f t="shared" si="113"/>
        <v>2000</v>
      </c>
      <c r="T44" s="39">
        <f t="shared" si="113"/>
        <v>2000</v>
      </c>
      <c r="U44" s="39">
        <f t="shared" si="113"/>
        <v>2000</v>
      </c>
      <c r="V44" s="39">
        <f t="shared" si="113"/>
        <v>2000</v>
      </c>
      <c r="W44" s="39">
        <f t="shared" si="113"/>
        <v>2000</v>
      </c>
      <c r="X44" s="39">
        <f t="shared" si="113"/>
        <v>2000</v>
      </c>
      <c r="Y44" s="39">
        <f t="shared" si="113"/>
        <v>2000</v>
      </c>
      <c r="Z44" s="39">
        <f t="shared" si="113"/>
        <v>2000</v>
      </c>
      <c r="AA44" s="39">
        <f t="shared" si="113"/>
        <v>2000</v>
      </c>
      <c r="AB44" s="39">
        <f t="shared" si="113"/>
        <v>2000</v>
      </c>
      <c r="AC44" s="45">
        <f t="shared" si="82"/>
        <v>24000</v>
      </c>
      <c r="AD44" s="39">
        <f t="shared" si="113"/>
        <v>2000</v>
      </c>
      <c r="AE44" s="39">
        <f t="shared" si="113"/>
        <v>2000</v>
      </c>
      <c r="AF44" s="39">
        <f t="shared" si="113"/>
        <v>2000</v>
      </c>
      <c r="AG44" s="39">
        <f t="shared" si="113"/>
        <v>2000</v>
      </c>
      <c r="AH44" s="39">
        <f t="shared" si="113"/>
        <v>2000</v>
      </c>
      <c r="AI44" s="39">
        <f t="shared" si="113"/>
        <v>2000</v>
      </c>
      <c r="AJ44" s="39">
        <f t="shared" si="113"/>
        <v>2000</v>
      </c>
      <c r="AK44" s="39">
        <f t="shared" si="113"/>
        <v>2000</v>
      </c>
      <c r="AL44" s="39">
        <f t="shared" si="113"/>
        <v>2000</v>
      </c>
      <c r="AM44" s="39">
        <f t="shared" si="113"/>
        <v>2000</v>
      </c>
      <c r="AN44" s="39">
        <f t="shared" si="113"/>
        <v>2000</v>
      </c>
      <c r="AO44" s="39">
        <f t="shared" si="113"/>
        <v>2000</v>
      </c>
      <c r="AP44" s="45">
        <f t="shared" si="84"/>
        <v>24000</v>
      </c>
      <c r="AQ44" s="4"/>
      <c r="AR44" s="13"/>
      <c r="AS44" s="13"/>
      <c r="AT44" s="13"/>
      <c r="AU44" s="13"/>
      <c r="AV44" s="13"/>
      <c r="AW44" s="13"/>
      <c r="AX44" s="13"/>
      <c r="AY44" s="13"/>
      <c r="AZ44" s="13"/>
      <c r="BA44" s="4"/>
      <c r="BB44" s="4"/>
    </row>
    <row r="45" spans="1:81" x14ac:dyDescent="0.25">
      <c r="A45" s="131" t="s">
        <v>93</v>
      </c>
      <c r="B45" s="131"/>
      <c r="C45" s="135"/>
      <c r="D45" s="81">
        <f t="shared" ref="D45:O45" si="114">D25-D26</f>
        <v>-34491.930821999995</v>
      </c>
      <c r="E45" s="73">
        <f t="shared" ca="1" si="114"/>
        <v>18316.138355999996</v>
      </c>
      <c r="F45" s="82">
        <f t="shared" ca="1" si="114"/>
        <v>53521.517808000004</v>
      </c>
      <c r="G45" s="82">
        <f t="shared" ca="1" si="114"/>
        <v>71124.207534000059</v>
      </c>
      <c r="H45" s="82">
        <f t="shared" ca="1" si="114"/>
        <v>71124.207534000059</v>
      </c>
      <c r="I45" s="82">
        <f t="shared" ca="1" si="114"/>
        <v>88726.897260000027</v>
      </c>
      <c r="J45" s="82">
        <f t="shared" ca="1" si="114"/>
        <v>88726.897260000027</v>
      </c>
      <c r="K45" s="82">
        <f t="shared" ca="1" si="114"/>
        <v>88726.897260000027</v>
      </c>
      <c r="L45" s="82">
        <f t="shared" ca="1" si="114"/>
        <v>88726.897260000027</v>
      </c>
      <c r="M45" s="82">
        <f t="shared" ca="1" si="114"/>
        <v>88726.897260000027</v>
      </c>
      <c r="N45" s="82">
        <f t="shared" ca="1" si="114"/>
        <v>88726.897260000027</v>
      </c>
      <c r="O45" s="82">
        <f t="shared" ca="1" si="114"/>
        <v>88726.897260000027</v>
      </c>
      <c r="P45" s="74">
        <f t="shared" ca="1" si="31"/>
        <v>800682.42123000009</v>
      </c>
      <c r="Q45" s="81">
        <f t="shared" ref="Q45:AB45" si="115">Q25-Q26</f>
        <v>88726.897260000027</v>
      </c>
      <c r="R45" s="82">
        <f t="shared" ca="1" si="115"/>
        <v>88726.897260000027</v>
      </c>
      <c r="S45" s="82">
        <f t="shared" ca="1" si="115"/>
        <v>88726.897260000027</v>
      </c>
      <c r="T45" s="82">
        <f t="shared" ca="1" si="115"/>
        <v>88726.897260000027</v>
      </c>
      <c r="U45" s="82">
        <f t="shared" ca="1" si="115"/>
        <v>88726.897260000027</v>
      </c>
      <c r="V45" s="82">
        <f t="shared" ca="1" si="115"/>
        <v>88726.897260000027</v>
      </c>
      <c r="W45" s="82">
        <f t="shared" ca="1" si="115"/>
        <v>88726.897260000027</v>
      </c>
      <c r="X45" s="82">
        <f t="shared" ca="1" si="115"/>
        <v>88726.897260000027</v>
      </c>
      <c r="Y45" s="82">
        <f t="shared" ca="1" si="115"/>
        <v>88726.897260000027</v>
      </c>
      <c r="Z45" s="82">
        <f t="shared" ca="1" si="115"/>
        <v>88726.897260000027</v>
      </c>
      <c r="AA45" s="82">
        <f t="shared" ca="1" si="115"/>
        <v>88726.897260000027</v>
      </c>
      <c r="AB45" s="82">
        <f t="shared" ca="1" si="115"/>
        <v>88726.897260000027</v>
      </c>
      <c r="AC45" s="74">
        <f t="shared" ca="1" si="82"/>
        <v>1064722.7671200002</v>
      </c>
      <c r="AD45" s="81">
        <f t="shared" ref="AD45:AO45" si="116">AD25-AD26</f>
        <v>88726.897260000027</v>
      </c>
      <c r="AE45" s="82">
        <f t="shared" ca="1" si="116"/>
        <v>88726.897260000027</v>
      </c>
      <c r="AF45" s="82">
        <f t="shared" ca="1" si="116"/>
        <v>88726.897260000027</v>
      </c>
      <c r="AG45" s="82">
        <f t="shared" ca="1" si="116"/>
        <v>88726.897260000027</v>
      </c>
      <c r="AH45" s="82">
        <f t="shared" ca="1" si="116"/>
        <v>88726.897260000027</v>
      </c>
      <c r="AI45" s="82">
        <f t="shared" ca="1" si="116"/>
        <v>88726.897260000027</v>
      </c>
      <c r="AJ45" s="82">
        <f t="shared" ca="1" si="116"/>
        <v>88726.897260000027</v>
      </c>
      <c r="AK45" s="82">
        <f t="shared" ca="1" si="116"/>
        <v>88726.897260000027</v>
      </c>
      <c r="AL45" s="82">
        <f t="shared" ca="1" si="116"/>
        <v>88726.897260000027</v>
      </c>
      <c r="AM45" s="82">
        <f t="shared" ca="1" si="116"/>
        <v>88726.897260000027</v>
      </c>
      <c r="AN45" s="82">
        <f t="shared" ca="1" si="116"/>
        <v>88726.897260000027</v>
      </c>
      <c r="AO45" s="82">
        <f t="shared" ca="1" si="116"/>
        <v>88726.897260000027</v>
      </c>
      <c r="AP45" s="74">
        <f t="shared" ca="1" si="84"/>
        <v>1064722.7671200002</v>
      </c>
      <c r="AQ45" s="4"/>
      <c r="AZ45" s="4"/>
    </row>
    <row r="46" spans="1:81" x14ac:dyDescent="0.25">
      <c r="A46" s="30" t="s">
        <v>94</v>
      </c>
      <c r="B46" s="30" t="s">
        <v>95</v>
      </c>
      <c r="C46" s="30"/>
      <c r="D46" s="52">
        <f>0</f>
        <v>0</v>
      </c>
      <c r="E46" s="53">
        <f>0</f>
        <v>0</v>
      </c>
      <c r="F46" s="54">
        <f>0</f>
        <v>0</v>
      </c>
      <c r="G46" s="54">
        <f>0</f>
        <v>0</v>
      </c>
      <c r="H46" s="54">
        <f>0</f>
        <v>0</v>
      </c>
      <c r="I46" s="54">
        <f>0</f>
        <v>0</v>
      </c>
      <c r="J46" s="54">
        <f>0</f>
        <v>0</v>
      </c>
      <c r="K46" s="54">
        <f>0</f>
        <v>0</v>
      </c>
      <c r="L46" s="54">
        <f>0</f>
        <v>0</v>
      </c>
      <c r="M46" s="54">
        <f>0</f>
        <v>0</v>
      </c>
      <c r="N46" s="54">
        <f>0</f>
        <v>0</v>
      </c>
      <c r="O46" s="54">
        <f>0</f>
        <v>0</v>
      </c>
      <c r="P46" s="45">
        <f t="shared" si="31"/>
        <v>0</v>
      </c>
      <c r="Q46" s="52">
        <f>0</f>
        <v>0</v>
      </c>
      <c r="R46" s="54">
        <f>0</f>
        <v>0</v>
      </c>
      <c r="S46" s="54">
        <f>0</f>
        <v>0</v>
      </c>
      <c r="T46" s="54">
        <f>0</f>
        <v>0</v>
      </c>
      <c r="U46" s="54">
        <f>0</f>
        <v>0</v>
      </c>
      <c r="V46" s="54">
        <f>0</f>
        <v>0</v>
      </c>
      <c r="W46" s="54">
        <f>0</f>
        <v>0</v>
      </c>
      <c r="X46" s="54">
        <f>0</f>
        <v>0</v>
      </c>
      <c r="Y46" s="54">
        <f>0</f>
        <v>0</v>
      </c>
      <c r="Z46" s="54">
        <f>0</f>
        <v>0</v>
      </c>
      <c r="AA46" s="54">
        <f>0</f>
        <v>0</v>
      </c>
      <c r="AB46" s="54">
        <f>0</f>
        <v>0</v>
      </c>
      <c r="AC46" s="45">
        <f t="shared" si="82"/>
        <v>0</v>
      </c>
      <c r="AD46" s="52">
        <f>0</f>
        <v>0</v>
      </c>
      <c r="AE46" s="54">
        <f>0</f>
        <v>0</v>
      </c>
      <c r="AF46" s="54">
        <f>0</f>
        <v>0</v>
      </c>
      <c r="AG46" s="54">
        <f>0</f>
        <v>0</v>
      </c>
      <c r="AH46" s="54">
        <f>0</f>
        <v>0</v>
      </c>
      <c r="AI46" s="54">
        <f>0</f>
        <v>0</v>
      </c>
      <c r="AJ46" s="54">
        <f>0</f>
        <v>0</v>
      </c>
      <c r="AK46" s="54">
        <f>0</f>
        <v>0</v>
      </c>
      <c r="AL46" s="54">
        <f>0</f>
        <v>0</v>
      </c>
      <c r="AM46" s="54">
        <f>0</f>
        <v>0</v>
      </c>
      <c r="AN46" s="54">
        <f>0</f>
        <v>0</v>
      </c>
      <c r="AO46" s="54">
        <f>0</f>
        <v>0</v>
      </c>
      <c r="AP46" s="45">
        <f t="shared" si="84"/>
        <v>0</v>
      </c>
      <c r="AQ46" s="4"/>
      <c r="AZ46" s="4"/>
    </row>
    <row r="47" spans="1:81" collapsed="1" x14ac:dyDescent="0.25">
      <c r="A47" s="83" t="s">
        <v>96</v>
      </c>
      <c r="B47" s="83" t="s">
        <v>43</v>
      </c>
      <c r="C47" s="83"/>
      <c r="D47" s="84">
        <f t="shared" ref="D47:O47" si="117">D45-D46</f>
        <v>-34491.930821999995</v>
      </c>
      <c r="E47" s="85">
        <f t="shared" ca="1" si="117"/>
        <v>18316.138355999996</v>
      </c>
      <c r="F47" s="86">
        <f t="shared" ca="1" si="117"/>
        <v>53521.517808000004</v>
      </c>
      <c r="G47" s="86">
        <f t="shared" ca="1" si="117"/>
        <v>71124.207534000059</v>
      </c>
      <c r="H47" s="86">
        <f t="shared" ca="1" si="117"/>
        <v>71124.207534000059</v>
      </c>
      <c r="I47" s="86">
        <f t="shared" ca="1" si="117"/>
        <v>88726.897260000027</v>
      </c>
      <c r="J47" s="86">
        <f t="shared" ca="1" si="117"/>
        <v>88726.897260000027</v>
      </c>
      <c r="K47" s="86">
        <f t="shared" ca="1" si="117"/>
        <v>88726.897260000027</v>
      </c>
      <c r="L47" s="86">
        <f t="shared" ca="1" si="117"/>
        <v>88726.897260000027</v>
      </c>
      <c r="M47" s="86">
        <f t="shared" ca="1" si="117"/>
        <v>88726.897260000027</v>
      </c>
      <c r="N47" s="86">
        <f t="shared" ca="1" si="117"/>
        <v>88726.897260000027</v>
      </c>
      <c r="O47" s="86">
        <f t="shared" ca="1" si="117"/>
        <v>88726.897260000027</v>
      </c>
      <c r="P47" s="74">
        <f t="shared" ca="1" si="31"/>
        <v>800682.42123000009</v>
      </c>
      <c r="Q47" s="84">
        <f t="shared" ref="Q47:AB47" si="118">Q45-Q46</f>
        <v>88726.897260000027</v>
      </c>
      <c r="R47" s="86">
        <f t="shared" ca="1" si="118"/>
        <v>88726.897260000027</v>
      </c>
      <c r="S47" s="86">
        <f t="shared" ca="1" si="118"/>
        <v>88726.897260000027</v>
      </c>
      <c r="T47" s="86">
        <f t="shared" ca="1" si="118"/>
        <v>88726.897260000027</v>
      </c>
      <c r="U47" s="86">
        <f t="shared" ca="1" si="118"/>
        <v>88726.897260000027</v>
      </c>
      <c r="V47" s="86">
        <f t="shared" ca="1" si="118"/>
        <v>88726.897260000027</v>
      </c>
      <c r="W47" s="86">
        <f t="shared" ca="1" si="118"/>
        <v>88726.897260000027</v>
      </c>
      <c r="X47" s="86">
        <f t="shared" ca="1" si="118"/>
        <v>88726.897260000027</v>
      </c>
      <c r="Y47" s="86">
        <f t="shared" ca="1" si="118"/>
        <v>88726.897260000027</v>
      </c>
      <c r="Z47" s="86">
        <f t="shared" ca="1" si="118"/>
        <v>88726.897260000027</v>
      </c>
      <c r="AA47" s="86">
        <f t="shared" ca="1" si="118"/>
        <v>88726.897260000027</v>
      </c>
      <c r="AB47" s="86">
        <f t="shared" ca="1" si="118"/>
        <v>88726.897260000027</v>
      </c>
      <c r="AC47" s="74">
        <f t="shared" ca="1" si="82"/>
        <v>1064722.7671200002</v>
      </c>
      <c r="AD47" s="84">
        <f t="shared" ref="AD47:AO47" si="119">AD45-AD46</f>
        <v>88726.897260000027</v>
      </c>
      <c r="AE47" s="86">
        <f t="shared" ca="1" si="119"/>
        <v>88726.897260000027</v>
      </c>
      <c r="AF47" s="86">
        <f t="shared" ca="1" si="119"/>
        <v>88726.897260000027</v>
      </c>
      <c r="AG47" s="86">
        <f t="shared" ca="1" si="119"/>
        <v>88726.897260000027</v>
      </c>
      <c r="AH47" s="86">
        <f t="shared" ca="1" si="119"/>
        <v>88726.897260000027</v>
      </c>
      <c r="AI47" s="86">
        <f t="shared" ca="1" si="119"/>
        <v>88726.897260000027</v>
      </c>
      <c r="AJ47" s="86">
        <f t="shared" ca="1" si="119"/>
        <v>88726.897260000027</v>
      </c>
      <c r="AK47" s="86">
        <f t="shared" ca="1" si="119"/>
        <v>88726.897260000027</v>
      </c>
      <c r="AL47" s="86">
        <f t="shared" ca="1" si="119"/>
        <v>88726.897260000027</v>
      </c>
      <c r="AM47" s="86">
        <f t="shared" ca="1" si="119"/>
        <v>88726.897260000027</v>
      </c>
      <c r="AN47" s="86">
        <f t="shared" ca="1" si="119"/>
        <v>88726.897260000027</v>
      </c>
      <c r="AO47" s="86">
        <f t="shared" ca="1" si="119"/>
        <v>88726.897260000027</v>
      </c>
      <c r="AP47" s="74">
        <f t="shared" ca="1" si="84"/>
        <v>1064722.7671200002</v>
      </c>
      <c r="AQ47" s="4"/>
      <c r="AZ47" s="4"/>
    </row>
    <row r="48" spans="1:81" x14ac:dyDescent="0.25">
      <c r="A48" s="30" t="s">
        <v>98</v>
      </c>
      <c r="B48" s="30" t="s">
        <v>36</v>
      </c>
      <c r="C48" s="30"/>
      <c r="D48" s="52">
        <f t="shared" ref="D48:AO48" si="120">SUM(D49:D49)</f>
        <v>1213.6499999999999</v>
      </c>
      <c r="E48" s="53">
        <f t="shared" si="120"/>
        <v>1213.6499999999999</v>
      </c>
      <c r="F48" s="54">
        <f t="shared" si="120"/>
        <v>1213.6499999999999</v>
      </c>
      <c r="G48" s="54">
        <f t="shared" si="120"/>
        <v>1213.6499999999999</v>
      </c>
      <c r="H48" s="54">
        <f t="shared" si="120"/>
        <v>1213.6499999999999</v>
      </c>
      <c r="I48" s="54">
        <f t="shared" si="120"/>
        <v>1213.6499999999999</v>
      </c>
      <c r="J48" s="54">
        <f t="shared" si="120"/>
        <v>1213.6499999999999</v>
      </c>
      <c r="K48" s="54">
        <f t="shared" si="120"/>
        <v>1213.6499999999999</v>
      </c>
      <c r="L48" s="54">
        <f t="shared" si="120"/>
        <v>1213.6499999999999</v>
      </c>
      <c r="M48" s="54">
        <f t="shared" si="120"/>
        <v>1213.6499999999999</v>
      </c>
      <c r="N48" s="54">
        <f t="shared" si="120"/>
        <v>1213.6499999999999</v>
      </c>
      <c r="O48" s="54">
        <f t="shared" si="120"/>
        <v>1213.6499999999999</v>
      </c>
      <c r="P48" s="45">
        <f t="shared" si="31"/>
        <v>14563.799999999997</v>
      </c>
      <c r="Q48" s="52">
        <f t="shared" si="120"/>
        <v>1213.6499999999999</v>
      </c>
      <c r="R48" s="54">
        <f t="shared" si="120"/>
        <v>1213.6499999999999</v>
      </c>
      <c r="S48" s="54">
        <f t="shared" si="120"/>
        <v>1213.6499999999999</v>
      </c>
      <c r="T48" s="54">
        <f t="shared" si="120"/>
        <v>1213.6499999999999</v>
      </c>
      <c r="U48" s="54">
        <f t="shared" si="120"/>
        <v>1213.6499999999999</v>
      </c>
      <c r="V48" s="54">
        <f t="shared" si="120"/>
        <v>1213.6499999999999</v>
      </c>
      <c r="W48" s="54">
        <f t="shared" si="120"/>
        <v>1213.6499999999999</v>
      </c>
      <c r="X48" s="54">
        <f t="shared" si="120"/>
        <v>1213.6499999999999</v>
      </c>
      <c r="Y48" s="54">
        <f t="shared" si="120"/>
        <v>1213.6499999999999</v>
      </c>
      <c r="Z48" s="54">
        <f t="shared" si="120"/>
        <v>1213.6499999999999</v>
      </c>
      <c r="AA48" s="54">
        <f t="shared" si="120"/>
        <v>1213.6499999999999</v>
      </c>
      <c r="AB48" s="54">
        <f t="shared" si="120"/>
        <v>1213.6499999999999</v>
      </c>
      <c r="AC48" s="45">
        <f t="shared" si="82"/>
        <v>14563.799999999997</v>
      </c>
      <c r="AD48" s="52">
        <f t="shared" si="120"/>
        <v>1213.6499999999999</v>
      </c>
      <c r="AE48" s="54">
        <f t="shared" si="120"/>
        <v>1213.6499999999999</v>
      </c>
      <c r="AF48" s="54">
        <f t="shared" si="120"/>
        <v>1213.6499999999999</v>
      </c>
      <c r="AG48" s="54">
        <f t="shared" si="120"/>
        <v>1213.6499999999999</v>
      </c>
      <c r="AH48" s="54">
        <f t="shared" si="120"/>
        <v>1213.6499999999999</v>
      </c>
      <c r="AI48" s="54">
        <f t="shared" si="120"/>
        <v>1213.6499999999999</v>
      </c>
      <c r="AJ48" s="54">
        <f t="shared" si="120"/>
        <v>1213.6499999999999</v>
      </c>
      <c r="AK48" s="54">
        <f t="shared" si="120"/>
        <v>1213.6499999999999</v>
      </c>
      <c r="AL48" s="54">
        <f t="shared" si="120"/>
        <v>1213.6499999999999</v>
      </c>
      <c r="AM48" s="54">
        <f t="shared" si="120"/>
        <v>1213.6499999999999</v>
      </c>
      <c r="AN48" s="54">
        <f t="shared" si="120"/>
        <v>1213.6499999999999</v>
      </c>
      <c r="AO48" s="54">
        <f t="shared" si="120"/>
        <v>1213.6499999999999</v>
      </c>
      <c r="AP48" s="45">
        <f t="shared" si="84"/>
        <v>14563.799999999997</v>
      </c>
      <c r="AQ48" s="4"/>
      <c r="AZ48" s="4"/>
    </row>
    <row r="49" spans="1:54" x14ac:dyDescent="0.25">
      <c r="A49" s="30"/>
      <c r="B49" s="38" t="s">
        <v>102</v>
      </c>
      <c r="C49" s="38" t="s">
        <v>99</v>
      </c>
      <c r="D49" s="55">
        <f>IF(D29&gt;0.5*$AU$42*$AW$42*$AT$43*$AV$43*$AX$28,0.5*$AU$42*$AW$42*$AT$43*$AV$43*$AX$28,$AU$42*$AW$42*$AT$43*$AV$43*$AX$28-D29)</f>
        <v>1213.6499999999999</v>
      </c>
      <c r="E49" s="40">
        <f t="shared" ref="E49:O49" si="121">IF(E29&gt;0.5*$AU$42*$AW$42*$AT$43*$AV$43*$AX$28,0.5*$AU$42*$AW$42*$AT$43*$AV$43*$AX$28,$AU$42*$AW$42*$AT$43*$AV$43*$AX$28-E29)</f>
        <v>1213.6499999999999</v>
      </c>
      <c r="F49" s="56">
        <f t="shared" si="121"/>
        <v>1213.6499999999999</v>
      </c>
      <c r="G49" s="56">
        <f t="shared" si="121"/>
        <v>1213.6499999999999</v>
      </c>
      <c r="H49" s="56">
        <f t="shared" si="121"/>
        <v>1213.6499999999999</v>
      </c>
      <c r="I49" s="56">
        <f t="shared" si="121"/>
        <v>1213.6499999999999</v>
      </c>
      <c r="J49" s="56">
        <f t="shared" si="121"/>
        <v>1213.6499999999999</v>
      </c>
      <c r="K49" s="56">
        <f t="shared" si="121"/>
        <v>1213.6499999999999</v>
      </c>
      <c r="L49" s="56">
        <f t="shared" si="121"/>
        <v>1213.6499999999999</v>
      </c>
      <c r="M49" s="56">
        <f t="shared" si="121"/>
        <v>1213.6499999999999</v>
      </c>
      <c r="N49" s="56">
        <f t="shared" si="121"/>
        <v>1213.6499999999999</v>
      </c>
      <c r="O49" s="56">
        <f t="shared" si="121"/>
        <v>1213.6499999999999</v>
      </c>
      <c r="P49" s="45">
        <f t="shared" si="31"/>
        <v>14563.799999999997</v>
      </c>
      <c r="Q49" s="55">
        <f>IF(Q29&gt;0.5*$AU$42*$AW$42*$AT$43*$AV$43*$AX$28,0.5*$AU$42*$AW$42*$AT$43*$AV$43*$AX$28,$AU$42*$AW$42*$AT$43*$AV$43*$AX$28-Q29)</f>
        <v>1213.6499999999999</v>
      </c>
      <c r="R49" s="56">
        <f t="shared" ref="R49:AB49" si="122">IF(R29&gt;0.5*$AU$42*$AW$42*$AT$43*$AV$43*$AX$28,0.5*$AU$42*$AW$42*$AT$43*$AV$43*$AX$28,$AU$42*$AW$42*$AT$43*$AV$43*$AX$28-R29)</f>
        <v>1213.6499999999999</v>
      </c>
      <c r="S49" s="56">
        <f t="shared" si="122"/>
        <v>1213.6499999999999</v>
      </c>
      <c r="T49" s="56">
        <f t="shared" si="122"/>
        <v>1213.6499999999999</v>
      </c>
      <c r="U49" s="56">
        <f t="shared" si="122"/>
        <v>1213.6499999999999</v>
      </c>
      <c r="V49" s="56">
        <f t="shared" si="122"/>
        <v>1213.6499999999999</v>
      </c>
      <c r="W49" s="56">
        <f t="shared" si="122"/>
        <v>1213.6499999999999</v>
      </c>
      <c r="X49" s="56">
        <f t="shared" si="122"/>
        <v>1213.6499999999999</v>
      </c>
      <c r="Y49" s="56">
        <f t="shared" si="122"/>
        <v>1213.6499999999999</v>
      </c>
      <c r="Z49" s="56">
        <f t="shared" si="122"/>
        <v>1213.6499999999999</v>
      </c>
      <c r="AA49" s="56">
        <f t="shared" si="122"/>
        <v>1213.6499999999999</v>
      </c>
      <c r="AB49" s="56">
        <f t="shared" si="122"/>
        <v>1213.6499999999999</v>
      </c>
      <c r="AC49" s="45">
        <f t="shared" si="82"/>
        <v>14563.799999999997</v>
      </c>
      <c r="AD49" s="55">
        <f>IF(AD29&gt;0.5*$AU$42*$AW$42*$AT$43*$AV$43*$AX$28,0.5*$AU$42*$AW$42*$AT$43*$AV$43*$AX$28,$AU$42*$AW$42*$AT$43*$AV$43*$AX$28-AD29)</f>
        <v>1213.6499999999999</v>
      </c>
      <c r="AE49" s="56">
        <f t="shared" ref="AE49:AO49" si="123">IF(AE29&gt;0.5*$AU$42*$AW$42*$AT$43*$AV$43*$AX$28,0.5*$AU$42*$AW$42*$AT$43*$AV$43*$AX$28,$AU$42*$AW$42*$AT$43*$AV$43*$AX$28-AE29)</f>
        <v>1213.6499999999999</v>
      </c>
      <c r="AF49" s="56">
        <f t="shared" si="123"/>
        <v>1213.6499999999999</v>
      </c>
      <c r="AG49" s="56">
        <f t="shared" si="123"/>
        <v>1213.6499999999999</v>
      </c>
      <c r="AH49" s="56">
        <f t="shared" si="123"/>
        <v>1213.6499999999999</v>
      </c>
      <c r="AI49" s="56">
        <f t="shared" si="123"/>
        <v>1213.6499999999999</v>
      </c>
      <c r="AJ49" s="56">
        <f t="shared" si="123"/>
        <v>1213.6499999999999</v>
      </c>
      <c r="AK49" s="56">
        <f t="shared" si="123"/>
        <v>1213.6499999999999</v>
      </c>
      <c r="AL49" s="56">
        <f t="shared" si="123"/>
        <v>1213.6499999999999</v>
      </c>
      <c r="AM49" s="56">
        <f t="shared" si="123"/>
        <v>1213.6499999999999</v>
      </c>
      <c r="AN49" s="56">
        <f t="shared" si="123"/>
        <v>1213.6499999999999</v>
      </c>
      <c r="AO49" s="56">
        <f t="shared" si="123"/>
        <v>1213.6499999999999</v>
      </c>
      <c r="AP49" s="45">
        <f t="shared" si="84"/>
        <v>14563.799999999997</v>
      </c>
      <c r="AQ49" s="4"/>
      <c r="AZ49" s="4"/>
    </row>
    <row r="50" spans="1:54" x14ac:dyDescent="0.25">
      <c r="A50" s="131" t="s">
        <v>106</v>
      </c>
      <c r="B50" s="131" t="s">
        <v>37</v>
      </c>
      <c r="C50" s="131"/>
      <c r="D50" s="82">
        <f t="shared" ref="D50:O50" si="124">D47-D48</f>
        <v>-35705.580821999996</v>
      </c>
      <c r="E50" s="73">
        <f t="shared" ca="1" si="124"/>
        <v>17102.488355999994</v>
      </c>
      <c r="F50" s="82">
        <f t="shared" ca="1" si="124"/>
        <v>52307.867808000003</v>
      </c>
      <c r="G50" s="82">
        <f t="shared" ca="1" si="124"/>
        <v>69910.557534000065</v>
      </c>
      <c r="H50" s="82">
        <f t="shared" ca="1" si="124"/>
        <v>69910.557534000065</v>
      </c>
      <c r="I50" s="82">
        <f t="shared" ca="1" si="124"/>
        <v>87513.247260000033</v>
      </c>
      <c r="J50" s="82">
        <f t="shared" ca="1" si="124"/>
        <v>87513.247260000033</v>
      </c>
      <c r="K50" s="82">
        <f t="shared" ca="1" si="124"/>
        <v>87513.247260000033</v>
      </c>
      <c r="L50" s="82">
        <f t="shared" ca="1" si="124"/>
        <v>87513.247260000033</v>
      </c>
      <c r="M50" s="82">
        <f t="shared" ca="1" si="124"/>
        <v>87513.247260000033</v>
      </c>
      <c r="N50" s="82">
        <f t="shared" ca="1" si="124"/>
        <v>87513.247260000033</v>
      </c>
      <c r="O50" s="82">
        <f t="shared" ca="1" si="124"/>
        <v>87513.247260000033</v>
      </c>
      <c r="P50" s="74">
        <f t="shared" ca="1" si="31"/>
        <v>786118.6212300004</v>
      </c>
      <c r="Q50" s="82">
        <f t="shared" ref="Q50:AB50" si="125">Q47-Q48</f>
        <v>87513.247260000033</v>
      </c>
      <c r="R50" s="82">
        <f t="shared" ca="1" si="125"/>
        <v>87513.247260000033</v>
      </c>
      <c r="S50" s="82">
        <f t="shared" ca="1" si="125"/>
        <v>87513.247260000033</v>
      </c>
      <c r="T50" s="82">
        <f t="shared" ca="1" si="125"/>
        <v>87513.247260000033</v>
      </c>
      <c r="U50" s="82">
        <f t="shared" ca="1" si="125"/>
        <v>87513.247260000033</v>
      </c>
      <c r="V50" s="82">
        <f t="shared" ca="1" si="125"/>
        <v>87513.247260000033</v>
      </c>
      <c r="W50" s="82">
        <f t="shared" ca="1" si="125"/>
        <v>87513.247260000033</v>
      </c>
      <c r="X50" s="82">
        <f t="shared" ca="1" si="125"/>
        <v>87513.247260000033</v>
      </c>
      <c r="Y50" s="82">
        <f t="shared" ca="1" si="125"/>
        <v>87513.247260000033</v>
      </c>
      <c r="Z50" s="82">
        <f t="shared" ca="1" si="125"/>
        <v>87513.247260000033</v>
      </c>
      <c r="AA50" s="82">
        <f t="shared" ca="1" si="125"/>
        <v>87513.247260000033</v>
      </c>
      <c r="AB50" s="82">
        <f t="shared" ca="1" si="125"/>
        <v>87513.247260000033</v>
      </c>
      <c r="AC50" s="74">
        <f t="shared" ca="1" si="82"/>
        <v>1050158.9671200006</v>
      </c>
      <c r="AD50" s="82">
        <f t="shared" ref="AD50:AO50" si="126">AD47-AD48</f>
        <v>87513.247260000033</v>
      </c>
      <c r="AE50" s="82">
        <f t="shared" ca="1" si="126"/>
        <v>87513.247260000033</v>
      </c>
      <c r="AF50" s="82">
        <f t="shared" ca="1" si="126"/>
        <v>87513.247260000033</v>
      </c>
      <c r="AG50" s="82">
        <f t="shared" ca="1" si="126"/>
        <v>87513.247260000033</v>
      </c>
      <c r="AH50" s="82">
        <f t="shared" ca="1" si="126"/>
        <v>87513.247260000033</v>
      </c>
      <c r="AI50" s="82">
        <f t="shared" ca="1" si="126"/>
        <v>87513.247260000033</v>
      </c>
      <c r="AJ50" s="82">
        <f t="shared" ca="1" si="126"/>
        <v>87513.247260000033</v>
      </c>
      <c r="AK50" s="82">
        <f t="shared" ca="1" si="126"/>
        <v>87513.247260000033</v>
      </c>
      <c r="AL50" s="82">
        <f t="shared" ca="1" si="126"/>
        <v>87513.247260000033</v>
      </c>
      <c r="AM50" s="82">
        <f t="shared" ca="1" si="126"/>
        <v>87513.247260000033</v>
      </c>
      <c r="AN50" s="82">
        <f t="shared" ca="1" si="126"/>
        <v>87513.247260000033</v>
      </c>
      <c r="AO50" s="82">
        <f t="shared" ca="1" si="126"/>
        <v>87513.247260000033</v>
      </c>
      <c r="AP50" s="74">
        <f t="shared" ca="1" si="84"/>
        <v>1050158.9671200006</v>
      </c>
      <c r="AQ50" s="4"/>
      <c r="AZ50" s="4"/>
    </row>
    <row r="51" spans="1:54" x14ac:dyDescent="0.25">
      <c r="A51" s="57"/>
      <c r="B51" s="57"/>
      <c r="C51" s="57"/>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4"/>
    </row>
    <row r="52" spans="1:54" collapsed="1" x14ac:dyDescent="0.25">
      <c r="A52" s="114"/>
      <c r="B52" s="115" t="s">
        <v>108</v>
      </c>
      <c r="C52" s="114"/>
      <c r="D52" s="116">
        <f>D50</f>
        <v>-35705.580821999996</v>
      </c>
      <c r="E52" s="116">
        <f t="shared" ref="E52:N52" ca="1" si="127">D52+E50</f>
        <v>-18603.092466000002</v>
      </c>
      <c r="F52" s="116">
        <f t="shared" ca="1" si="127"/>
        <v>33704.775342000001</v>
      </c>
      <c r="G52" s="116">
        <f t="shared" ca="1" si="127"/>
        <v>103615.33287600006</v>
      </c>
      <c r="H52" s="116">
        <f t="shared" ca="1" si="127"/>
        <v>173525.89041000011</v>
      </c>
      <c r="I52" s="116">
        <f t="shared" ca="1" si="127"/>
        <v>261039.13767000014</v>
      </c>
      <c r="J52" s="116">
        <f t="shared" ca="1" si="127"/>
        <v>348552.38493000017</v>
      </c>
      <c r="K52" s="116">
        <f t="shared" ca="1" si="127"/>
        <v>436065.63219000021</v>
      </c>
      <c r="L52" s="116">
        <f t="shared" ca="1" si="127"/>
        <v>523578.87945000024</v>
      </c>
      <c r="M52" s="116">
        <f t="shared" ca="1" si="127"/>
        <v>611092.12671000022</v>
      </c>
      <c r="N52" s="116">
        <f t="shared" ca="1" si="127"/>
        <v>698605.37397000031</v>
      </c>
      <c r="O52" s="116">
        <f ca="1">N52+O50</f>
        <v>786118.6212300004</v>
      </c>
      <c r="P52" s="117">
        <f ca="1">O52</f>
        <v>786118.6212300004</v>
      </c>
      <c r="Q52" s="116">
        <f t="shared" ref="Q52:AB52" ca="1" si="128">P52+Q50</f>
        <v>873631.86849000049</v>
      </c>
      <c r="R52" s="116">
        <f t="shared" ca="1" si="128"/>
        <v>961145.11575000058</v>
      </c>
      <c r="S52" s="116">
        <f t="shared" ca="1" si="128"/>
        <v>1048658.3630100007</v>
      </c>
      <c r="T52" s="116">
        <f t="shared" ca="1" si="128"/>
        <v>1136171.6102700008</v>
      </c>
      <c r="U52" s="116">
        <f t="shared" ca="1" si="128"/>
        <v>1223684.8575300009</v>
      </c>
      <c r="V52" s="116">
        <f t="shared" ca="1" si="128"/>
        <v>1311198.1047900009</v>
      </c>
      <c r="W52" s="116">
        <f t="shared" ca="1" si="128"/>
        <v>1398711.352050001</v>
      </c>
      <c r="X52" s="116">
        <f t="shared" ca="1" si="128"/>
        <v>1486224.5993100011</v>
      </c>
      <c r="Y52" s="116">
        <f t="shared" ca="1" si="128"/>
        <v>1573737.8465700012</v>
      </c>
      <c r="Z52" s="116">
        <f t="shared" ca="1" si="128"/>
        <v>1661251.0938300013</v>
      </c>
      <c r="AA52" s="116">
        <f t="shared" ca="1" si="128"/>
        <v>1748764.3410900014</v>
      </c>
      <c r="AB52" s="116">
        <f t="shared" ca="1" si="128"/>
        <v>1836277.5883500015</v>
      </c>
      <c r="AC52" s="117">
        <f ca="1">AB52</f>
        <v>1836277.5883500015</v>
      </c>
      <c r="AD52" s="116">
        <f t="shared" ref="AD52:AO52" ca="1" si="129">AC52+AD50</f>
        <v>1923790.8356100016</v>
      </c>
      <c r="AE52" s="116">
        <f t="shared" ca="1" si="129"/>
        <v>2011304.0828700017</v>
      </c>
      <c r="AF52" s="116">
        <f t="shared" ca="1" si="129"/>
        <v>2098817.3301300015</v>
      </c>
      <c r="AG52" s="116">
        <f t="shared" ca="1" si="129"/>
        <v>2186330.5773900016</v>
      </c>
      <c r="AH52" s="116">
        <f t="shared" ca="1" si="129"/>
        <v>2273843.8246500017</v>
      </c>
      <c r="AI52" s="116">
        <f t="shared" ca="1" si="129"/>
        <v>2361357.0719100018</v>
      </c>
      <c r="AJ52" s="116">
        <f t="shared" ca="1" si="129"/>
        <v>2448870.3191700019</v>
      </c>
      <c r="AK52" s="116">
        <f t="shared" ca="1" si="129"/>
        <v>2536383.566430002</v>
      </c>
      <c r="AL52" s="116">
        <f t="shared" ca="1" si="129"/>
        <v>2623896.8136900021</v>
      </c>
      <c r="AM52" s="116">
        <f t="shared" ca="1" si="129"/>
        <v>2711410.0609500022</v>
      </c>
      <c r="AN52" s="116">
        <f t="shared" ca="1" si="129"/>
        <v>2798923.3082100023</v>
      </c>
      <c r="AO52" s="116">
        <f t="shared" ca="1" si="129"/>
        <v>2886436.5554700023</v>
      </c>
      <c r="AP52" s="117">
        <f ca="1">AO52</f>
        <v>2886436.5554700023</v>
      </c>
      <c r="AQ52" s="4"/>
      <c r="AZ52" s="4"/>
    </row>
    <row r="53" spans="1:54" x14ac:dyDescent="0.25">
      <c r="A53" s="57"/>
      <c r="B53" s="126" t="s">
        <v>109</v>
      </c>
      <c r="C53" s="127"/>
      <c r="D53" s="128">
        <f>$E$66-$E$62</f>
        <v>314000</v>
      </c>
      <c r="E53" s="128">
        <f t="shared" ref="E53:AP53" si="130">$E$66-$E$62</f>
        <v>314000</v>
      </c>
      <c r="F53" s="128">
        <f t="shared" si="130"/>
        <v>314000</v>
      </c>
      <c r="G53" s="128">
        <f t="shared" si="130"/>
        <v>314000</v>
      </c>
      <c r="H53" s="128">
        <f t="shared" si="130"/>
        <v>314000</v>
      </c>
      <c r="I53" s="128">
        <f t="shared" si="130"/>
        <v>314000</v>
      </c>
      <c r="J53" s="128">
        <f t="shared" si="130"/>
        <v>314000</v>
      </c>
      <c r="K53" s="128">
        <f t="shared" si="130"/>
        <v>314000</v>
      </c>
      <c r="L53" s="128">
        <f t="shared" si="130"/>
        <v>314000</v>
      </c>
      <c r="M53" s="128">
        <f t="shared" si="130"/>
        <v>314000</v>
      </c>
      <c r="N53" s="128">
        <f t="shared" si="130"/>
        <v>314000</v>
      </c>
      <c r="O53" s="128">
        <f t="shared" si="130"/>
        <v>314000</v>
      </c>
      <c r="P53" s="128">
        <f t="shared" si="130"/>
        <v>314000</v>
      </c>
      <c r="Q53" s="128">
        <f t="shared" si="130"/>
        <v>314000</v>
      </c>
      <c r="R53" s="128">
        <f t="shared" si="130"/>
        <v>314000</v>
      </c>
      <c r="S53" s="128">
        <f t="shared" si="130"/>
        <v>314000</v>
      </c>
      <c r="T53" s="128">
        <f t="shared" si="130"/>
        <v>314000</v>
      </c>
      <c r="U53" s="128">
        <f t="shared" si="130"/>
        <v>314000</v>
      </c>
      <c r="V53" s="128">
        <f t="shared" si="130"/>
        <v>314000</v>
      </c>
      <c r="W53" s="128">
        <f t="shared" si="130"/>
        <v>314000</v>
      </c>
      <c r="X53" s="128">
        <f t="shared" si="130"/>
        <v>314000</v>
      </c>
      <c r="Y53" s="128">
        <f t="shared" si="130"/>
        <v>314000</v>
      </c>
      <c r="Z53" s="128">
        <f t="shared" si="130"/>
        <v>314000</v>
      </c>
      <c r="AA53" s="128">
        <f t="shared" si="130"/>
        <v>314000</v>
      </c>
      <c r="AB53" s="128">
        <f t="shared" si="130"/>
        <v>314000</v>
      </c>
      <c r="AC53" s="128">
        <f t="shared" si="130"/>
        <v>314000</v>
      </c>
      <c r="AD53" s="128">
        <f t="shared" si="130"/>
        <v>314000</v>
      </c>
      <c r="AE53" s="128">
        <f t="shared" si="130"/>
        <v>314000</v>
      </c>
      <c r="AF53" s="128">
        <f t="shared" si="130"/>
        <v>314000</v>
      </c>
      <c r="AG53" s="128">
        <f t="shared" si="130"/>
        <v>314000</v>
      </c>
      <c r="AH53" s="128">
        <f t="shared" si="130"/>
        <v>314000</v>
      </c>
      <c r="AI53" s="128">
        <f t="shared" si="130"/>
        <v>314000</v>
      </c>
      <c r="AJ53" s="128">
        <f t="shared" si="130"/>
        <v>314000</v>
      </c>
      <c r="AK53" s="128">
        <f t="shared" si="130"/>
        <v>314000</v>
      </c>
      <c r="AL53" s="128">
        <f t="shared" si="130"/>
        <v>314000</v>
      </c>
      <c r="AM53" s="128">
        <f t="shared" si="130"/>
        <v>314000</v>
      </c>
      <c r="AN53" s="128">
        <f t="shared" si="130"/>
        <v>314000</v>
      </c>
      <c r="AO53" s="128">
        <f t="shared" si="130"/>
        <v>314000</v>
      </c>
      <c r="AP53" s="128">
        <f t="shared" si="130"/>
        <v>314000</v>
      </c>
      <c r="AQ53" s="4"/>
      <c r="AZ53" s="4"/>
    </row>
    <row r="54" spans="1:54" x14ac:dyDescent="0.25">
      <c r="A54" s="59"/>
      <c r="B54" s="57"/>
      <c r="C54" s="57"/>
      <c r="D54" s="57">
        <v>1</v>
      </c>
      <c r="E54" s="57">
        <v>2</v>
      </c>
      <c r="F54" s="57">
        <v>3</v>
      </c>
      <c r="G54" s="57">
        <v>4</v>
      </c>
      <c r="H54" s="57">
        <v>5</v>
      </c>
      <c r="I54" s="57">
        <v>6</v>
      </c>
      <c r="J54" s="57">
        <v>7</v>
      </c>
      <c r="K54" s="57">
        <v>8</v>
      </c>
      <c r="L54" s="57">
        <v>9</v>
      </c>
      <c r="M54" s="57">
        <v>10</v>
      </c>
      <c r="N54" s="57">
        <v>11</v>
      </c>
      <c r="O54" s="57">
        <v>12</v>
      </c>
      <c r="P54" s="57" t="s">
        <v>42</v>
      </c>
      <c r="Q54" s="57">
        <f>O54+1</f>
        <v>13</v>
      </c>
      <c r="R54" s="57">
        <f>Q54+1</f>
        <v>14</v>
      </c>
      <c r="S54" s="57">
        <f t="shared" ref="S54:AB54" si="131">R54+1</f>
        <v>15</v>
      </c>
      <c r="T54" s="57">
        <f t="shared" si="131"/>
        <v>16</v>
      </c>
      <c r="U54" s="57">
        <f t="shared" si="131"/>
        <v>17</v>
      </c>
      <c r="V54" s="57">
        <f t="shared" si="131"/>
        <v>18</v>
      </c>
      <c r="W54" s="57">
        <f t="shared" si="131"/>
        <v>19</v>
      </c>
      <c r="X54" s="57">
        <f t="shared" si="131"/>
        <v>20</v>
      </c>
      <c r="Y54" s="57">
        <f t="shared" si="131"/>
        <v>21</v>
      </c>
      <c r="Z54" s="57">
        <f t="shared" si="131"/>
        <v>22</v>
      </c>
      <c r="AA54" s="57">
        <f t="shared" si="131"/>
        <v>23</v>
      </c>
      <c r="AB54" s="57">
        <f t="shared" si="131"/>
        <v>24</v>
      </c>
      <c r="AC54" s="57" t="s">
        <v>46</v>
      </c>
      <c r="AD54" s="57">
        <f>AB54+1</f>
        <v>25</v>
      </c>
      <c r="AE54" s="57">
        <f>AD54+1</f>
        <v>26</v>
      </c>
      <c r="AF54" s="57">
        <f t="shared" ref="AF54:AO54" si="132">AE54+1</f>
        <v>27</v>
      </c>
      <c r="AG54" s="57">
        <f t="shared" si="132"/>
        <v>28</v>
      </c>
      <c r="AH54" s="57">
        <f t="shared" si="132"/>
        <v>29</v>
      </c>
      <c r="AI54" s="57">
        <f t="shared" si="132"/>
        <v>30</v>
      </c>
      <c r="AJ54" s="57">
        <f t="shared" si="132"/>
        <v>31</v>
      </c>
      <c r="AK54" s="57">
        <f t="shared" si="132"/>
        <v>32</v>
      </c>
      <c r="AL54" s="57">
        <f t="shared" si="132"/>
        <v>33</v>
      </c>
      <c r="AM54" s="57">
        <f t="shared" si="132"/>
        <v>34</v>
      </c>
      <c r="AN54" s="57">
        <f t="shared" si="132"/>
        <v>35</v>
      </c>
      <c r="AO54" s="57">
        <f t="shared" si="132"/>
        <v>36</v>
      </c>
      <c r="AP54" s="57" t="s">
        <v>47</v>
      </c>
      <c r="AQ54" s="4"/>
    </row>
    <row r="55" spans="1:54" x14ac:dyDescent="0.25">
      <c r="A55" s="59"/>
      <c r="B55" s="57"/>
      <c r="C55" s="57"/>
      <c r="D55" s="57"/>
      <c r="E55" s="57"/>
      <c r="F55" s="60"/>
      <c r="G55" s="60"/>
      <c r="H55" s="60"/>
      <c r="I55" s="60"/>
      <c r="J55" s="60"/>
      <c r="K55" s="60"/>
      <c r="L55" s="60"/>
      <c r="M55" s="60"/>
      <c r="N55" s="60"/>
      <c r="O55" s="60"/>
      <c r="P55" s="61"/>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4"/>
    </row>
    <row r="56" spans="1:54" x14ac:dyDescent="0.25">
      <c r="A56" s="87" t="s">
        <v>110</v>
      </c>
      <c r="B56" s="88"/>
      <c r="C56" s="89"/>
      <c r="D56" s="90"/>
      <c r="E56" s="90"/>
      <c r="F56" s="90"/>
      <c r="G56" s="90"/>
      <c r="H56" s="90"/>
      <c r="I56" s="57"/>
      <c r="J56" s="57"/>
      <c r="K56" s="57"/>
      <c r="L56" s="62"/>
      <c r="M56" s="62"/>
      <c r="N56" s="62"/>
      <c r="O56" s="62"/>
      <c r="P56" s="63"/>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4"/>
    </row>
    <row r="57" spans="1:54" x14ac:dyDescent="0.25">
      <c r="A57" s="118"/>
      <c r="B57" s="119" t="s">
        <v>111</v>
      </c>
      <c r="C57" s="120"/>
      <c r="D57" s="120"/>
      <c r="E57" s="124">
        <f>IF($AT$4="островок",125000,175000)</f>
        <v>125000</v>
      </c>
      <c r="F57" s="120"/>
      <c r="G57" s="120"/>
      <c r="H57" s="120"/>
      <c r="I57" s="57"/>
      <c r="J57" s="57"/>
      <c r="K57" s="57"/>
      <c r="L57" s="62"/>
      <c r="M57" s="62"/>
      <c r="N57" s="62"/>
      <c r="O57" s="62"/>
      <c r="P57" s="63"/>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4"/>
    </row>
    <row r="58" spans="1:54" x14ac:dyDescent="0.25">
      <c r="A58" s="118"/>
      <c r="B58" s="119" t="s">
        <v>112</v>
      </c>
      <c r="C58" s="120"/>
      <c r="D58" s="120"/>
      <c r="E58" s="121">
        <f>SUM(E59:E65)</f>
        <v>489000</v>
      </c>
      <c r="F58" s="120"/>
      <c r="G58" s="120"/>
      <c r="H58" s="120"/>
      <c r="I58" s="57"/>
      <c r="J58" s="57"/>
      <c r="K58" s="57"/>
      <c r="L58" s="62"/>
      <c r="M58" s="62"/>
      <c r="N58" s="62"/>
      <c r="O58" s="62"/>
      <c r="P58" s="63"/>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4"/>
      <c r="BA58" s="4"/>
      <c r="BB58" s="4"/>
    </row>
    <row r="59" spans="1:54" x14ac:dyDescent="0.25">
      <c r="A59" s="30"/>
      <c r="B59" s="64" t="s">
        <v>142</v>
      </c>
      <c r="C59" s="64"/>
      <c r="D59" s="64"/>
      <c r="E59" s="125">
        <f>IF(AT$4="островок",3000,13500)</f>
        <v>3000</v>
      </c>
      <c r="F59" s="66"/>
      <c r="G59" s="66"/>
      <c r="H59" s="64"/>
      <c r="I59" s="57"/>
      <c r="J59" s="57"/>
      <c r="K59" s="57"/>
      <c r="L59" s="62"/>
      <c r="M59" s="62"/>
      <c r="N59" s="62"/>
      <c r="O59" s="62"/>
      <c r="P59" s="63"/>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4"/>
      <c r="BA59" s="4"/>
      <c r="BB59" s="4"/>
    </row>
    <row r="60" spans="1:54" x14ac:dyDescent="0.25">
      <c r="A60" s="30"/>
      <c r="B60" s="64" t="s">
        <v>145</v>
      </c>
      <c r="C60" s="64"/>
      <c r="D60" s="64"/>
      <c r="E60" s="125">
        <v>9000</v>
      </c>
      <c r="F60" s="66"/>
      <c r="G60" s="66"/>
      <c r="H60" s="64"/>
      <c r="I60" s="57"/>
      <c r="J60" s="57"/>
      <c r="K60" s="57"/>
      <c r="L60" s="62"/>
      <c r="M60" s="62"/>
      <c r="N60" s="62"/>
      <c r="O60" s="62"/>
      <c r="P60" s="63"/>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4"/>
      <c r="AY60" s="4"/>
      <c r="BA60" s="4"/>
      <c r="BB60" s="4"/>
    </row>
    <row r="61" spans="1:54" x14ac:dyDescent="0.25">
      <c r="A61" s="30"/>
      <c r="B61" s="30" t="s">
        <v>113</v>
      </c>
      <c r="C61" s="64"/>
      <c r="D61" s="64"/>
      <c r="E61" s="125">
        <f>AV28*AX28*2</f>
        <v>50000</v>
      </c>
      <c r="F61" s="64"/>
      <c r="G61" s="64"/>
      <c r="H61" s="64"/>
      <c r="I61" s="57"/>
      <c r="J61" s="57"/>
      <c r="K61" s="57"/>
      <c r="L61" s="67"/>
      <c r="M61" s="67"/>
      <c r="N61" s="67"/>
      <c r="O61" s="67"/>
      <c r="P61" s="68"/>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4"/>
      <c r="BA61" s="4"/>
      <c r="BB61" s="4"/>
    </row>
    <row r="62" spans="1:54" x14ac:dyDescent="0.25">
      <c r="A62" s="30"/>
      <c r="B62" s="30" t="s">
        <v>114</v>
      </c>
      <c r="C62" s="64"/>
      <c r="D62" s="64"/>
      <c r="E62" s="125">
        <f>IF(AT4="островок",300000,600000)</f>
        <v>300000</v>
      </c>
      <c r="F62" s="64"/>
      <c r="G62" s="64"/>
      <c r="H62" s="64"/>
      <c r="I62" s="57"/>
      <c r="J62" s="57"/>
      <c r="K62" s="57"/>
      <c r="L62" s="67"/>
      <c r="M62" s="67"/>
      <c r="N62" s="67"/>
      <c r="O62" s="67"/>
      <c r="P62" s="68"/>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4"/>
      <c r="BA62" s="4"/>
      <c r="BB62" s="4"/>
    </row>
    <row r="63" spans="1:54" x14ac:dyDescent="0.25">
      <c r="A63" s="30"/>
      <c r="B63" s="132" t="s">
        <v>143</v>
      </c>
      <c r="C63" s="132"/>
      <c r="D63" s="64"/>
      <c r="E63" s="125">
        <f>IF(AT4="островок",20000,70000)</f>
        <v>20000</v>
      </c>
      <c r="F63" s="64"/>
      <c r="G63" s="64"/>
      <c r="H63" s="64"/>
      <c r="I63" s="57"/>
      <c r="J63" s="57"/>
      <c r="K63" s="57"/>
      <c r="L63" s="67"/>
      <c r="M63" s="67"/>
      <c r="N63" s="67"/>
      <c r="O63" s="67"/>
      <c r="P63" s="68"/>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4"/>
      <c r="AY63" s="4"/>
      <c r="BA63" s="4"/>
      <c r="BB63" s="4"/>
    </row>
    <row r="64" spans="1:54" x14ac:dyDescent="0.25">
      <c r="A64" s="30"/>
      <c r="B64" s="30" t="s">
        <v>144</v>
      </c>
      <c r="C64" s="64"/>
      <c r="D64" s="64"/>
      <c r="E64" s="125">
        <f>IF(AT$4="островок",67000,93000)</f>
        <v>67000</v>
      </c>
      <c r="F64" s="64"/>
      <c r="G64" s="64"/>
      <c r="H64" s="64"/>
      <c r="I64" s="57"/>
      <c r="J64" s="57"/>
      <c r="K64" s="57"/>
      <c r="L64" s="67"/>
      <c r="M64" s="67"/>
      <c r="N64" s="67"/>
      <c r="O64" s="67"/>
      <c r="P64" s="68"/>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4"/>
      <c r="AY64" s="4"/>
      <c r="BA64" s="4"/>
      <c r="BB64" s="4"/>
    </row>
    <row r="65" spans="1:54" x14ac:dyDescent="0.25">
      <c r="A65" s="64"/>
      <c r="B65" s="133" t="s">
        <v>141</v>
      </c>
      <c r="C65" s="133"/>
      <c r="D65" s="69"/>
      <c r="E65" s="65">
        <f>IF(AT4="островок",40000,140000)</f>
        <v>40000</v>
      </c>
      <c r="F65" s="69"/>
      <c r="G65" s="64"/>
      <c r="H65" s="64"/>
      <c r="I65" s="57"/>
      <c r="J65" s="57"/>
      <c r="K65" s="57"/>
      <c r="L65" s="67"/>
      <c r="M65" s="67"/>
      <c r="N65" s="67"/>
      <c r="O65" s="67"/>
      <c r="P65" s="68"/>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4"/>
      <c r="AY65" s="4"/>
      <c r="BA65" s="4"/>
      <c r="BB65" s="4"/>
    </row>
    <row r="66" spans="1:54" x14ac:dyDescent="0.25">
      <c r="A66" s="76"/>
      <c r="B66" s="83" t="s">
        <v>40</v>
      </c>
      <c r="C66" s="91"/>
      <c r="D66" s="91"/>
      <c r="E66" s="86">
        <f>E58+E57</f>
        <v>614000</v>
      </c>
      <c r="F66" s="90"/>
      <c r="G66" s="90"/>
      <c r="H66" s="90"/>
      <c r="I66" s="57"/>
      <c r="J66" s="57"/>
      <c r="K66" s="57"/>
      <c r="L66" s="67"/>
      <c r="M66" s="67"/>
      <c r="N66" s="67"/>
      <c r="O66" s="67"/>
      <c r="P66" s="68"/>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4"/>
      <c r="AY66" s="4"/>
      <c r="BA66" s="4"/>
      <c r="BB66" s="4"/>
    </row>
    <row r="67" spans="1:54" x14ac:dyDescent="0.25">
      <c r="A67" s="70" t="s">
        <v>48</v>
      </c>
      <c r="B67" s="64"/>
      <c r="C67" s="64"/>
      <c r="D67" s="64"/>
      <c r="E67" s="71">
        <f ca="1">P50/E66</f>
        <v>1.2803234873452776</v>
      </c>
      <c r="F67" s="64" t="s">
        <v>115</v>
      </c>
      <c r="G67" s="64"/>
      <c r="H67" s="64"/>
      <c r="I67" s="57"/>
      <c r="J67" s="57"/>
      <c r="K67" s="57"/>
      <c r="L67" s="60"/>
      <c r="M67" s="60"/>
      <c r="N67" s="60"/>
      <c r="O67" s="60"/>
      <c r="P67" s="61"/>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4"/>
      <c r="AY67" s="4"/>
      <c r="AZ67" s="4"/>
      <c r="BA67" s="4"/>
      <c r="BB67" s="4"/>
    </row>
    <row r="68" spans="1:54" x14ac:dyDescent="0.25">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4"/>
      <c r="AY68" s="4"/>
      <c r="AZ68" s="4"/>
      <c r="BA68" s="4"/>
      <c r="BB68" s="4"/>
    </row>
    <row r="69" spans="1:54" x14ac:dyDescent="0.25">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4"/>
      <c r="AY69" s="4"/>
      <c r="AZ69" s="4"/>
      <c r="BA69" s="4"/>
      <c r="BB69" s="4"/>
    </row>
    <row r="70" spans="1:54" x14ac:dyDescent="0.25">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4"/>
      <c r="AY70" s="4"/>
      <c r="AZ70" s="4"/>
      <c r="BA70" s="4"/>
      <c r="BB70" s="4"/>
    </row>
    <row r="71" spans="1:54" x14ac:dyDescent="0.25">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4"/>
      <c r="AY71" s="4"/>
      <c r="AZ71" s="4"/>
      <c r="BA71" s="4"/>
      <c r="BB71" s="4"/>
    </row>
    <row r="72" spans="1:54" x14ac:dyDescent="0.25">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22"/>
      <c r="AZ72" s="4"/>
      <c r="BA72" s="4"/>
      <c r="BB72" s="4"/>
    </row>
    <row r="73" spans="1:54" x14ac:dyDescent="0.25">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Z73" s="4"/>
      <c r="BA73" s="4"/>
      <c r="BB73" s="4"/>
    </row>
    <row r="74" spans="1:54" x14ac:dyDescent="0.25">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Z74" s="4"/>
      <c r="BA74" s="4"/>
      <c r="BB74" s="4"/>
    </row>
    <row r="75" spans="1:54" x14ac:dyDescent="0.25">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Z75" s="4"/>
      <c r="BA75" s="4"/>
      <c r="BB75" s="4"/>
    </row>
    <row r="76" spans="1:54" x14ac:dyDescent="0.25">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Z76" s="4"/>
      <c r="BA76" s="4"/>
      <c r="BB76" s="4"/>
    </row>
    <row r="77" spans="1:54" x14ac:dyDescent="0.25">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Z77" s="4"/>
      <c r="BA77" s="4"/>
      <c r="BB77" s="4"/>
    </row>
    <row r="78" spans="1:54" x14ac:dyDescent="0.25">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Z78" s="4"/>
      <c r="BA78" s="4"/>
      <c r="BB78" s="4"/>
    </row>
    <row r="79" spans="1:54" x14ac:dyDescent="0.25">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Z79" s="4"/>
      <c r="BA79" s="4"/>
      <c r="BB79" s="4"/>
    </row>
    <row r="80" spans="1:54" x14ac:dyDescent="0.25">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Z80" s="4"/>
      <c r="BA80" s="4"/>
      <c r="BB80" s="4"/>
    </row>
    <row r="81" spans="43:54" x14ac:dyDescent="0.25">
      <c r="AQ81" s="4"/>
      <c r="AZ81" s="4"/>
      <c r="BA81" s="4"/>
      <c r="BB81" s="4"/>
    </row>
    <row r="82" spans="43:54" x14ac:dyDescent="0.25">
      <c r="AQ82" s="4"/>
      <c r="AZ82" s="4"/>
      <c r="BA82" s="4"/>
      <c r="BB82" s="4"/>
    </row>
    <row r="83" spans="43:54" ht="15" customHeight="1" x14ac:dyDescent="0.25">
      <c r="AZ83" s="4"/>
    </row>
    <row r="84" spans="43:54" x14ac:dyDescent="0.25">
      <c r="AZ84" s="4"/>
    </row>
    <row r="85" spans="43:54" x14ac:dyDescent="0.25">
      <c r="AZ85" s="4"/>
    </row>
    <row r="86" spans="43:54" x14ac:dyDescent="0.25">
      <c r="AZ86" s="4"/>
    </row>
    <row r="87" spans="43:54" x14ac:dyDescent="0.25">
      <c r="AZ87" s="4"/>
    </row>
    <row r="88" spans="43:54" x14ac:dyDescent="0.25">
      <c r="AZ88" s="4"/>
    </row>
    <row r="89" spans="43:54" x14ac:dyDescent="0.25">
      <c r="AZ89" s="4"/>
    </row>
    <row r="90" spans="43:54" x14ac:dyDescent="0.25">
      <c r="AZ90" s="4"/>
    </row>
    <row r="91" spans="43:54" x14ac:dyDescent="0.25">
      <c r="AZ91" s="4"/>
    </row>
  </sheetData>
  <mergeCells count="27">
    <mergeCell ref="B63:C63"/>
    <mergeCell ref="B65:C65"/>
    <mergeCell ref="AS21:AT21"/>
    <mergeCell ref="AS22:AT22"/>
    <mergeCell ref="AS23:AT23"/>
    <mergeCell ref="A25:C25"/>
    <mergeCell ref="A45:C45"/>
    <mergeCell ref="A50:C50"/>
    <mergeCell ref="AS20:AT20"/>
    <mergeCell ref="B10:C10"/>
    <mergeCell ref="AR10:AS10"/>
    <mergeCell ref="B11:C11"/>
    <mergeCell ref="AR11:AS11"/>
    <mergeCell ref="B12:C12"/>
    <mergeCell ref="AR12:AS12"/>
    <mergeCell ref="B13:C13"/>
    <mergeCell ref="AR13:AS13"/>
    <mergeCell ref="AS17:AT17"/>
    <mergeCell ref="AS18:AT18"/>
    <mergeCell ref="AS19:AT19"/>
    <mergeCell ref="B9:C9"/>
    <mergeCell ref="AR9:AS9"/>
    <mergeCell ref="A6:C6"/>
    <mergeCell ref="B7:C7"/>
    <mergeCell ref="AR7:AS7"/>
    <mergeCell ref="B8:C8"/>
    <mergeCell ref="AR8:AS8"/>
  </mergeCells>
  <dataValidations count="3">
    <dataValidation type="list" allowBlank="1" showInputMessage="1" showErrorMessage="1" sqref="AT4">
      <formula1>$BH$5</formula1>
    </dataValidation>
    <dataValidation type="list" allowBlank="1" showInputMessage="1" showErrorMessage="1" sqref="AU65546 AU131082 AU196618 AU262154 AU327690 AU393226 AU458762 AU524298 AU589834 AU655370 AU720906 AU786442 AU851978 AU917514 AU983050 AU5 KQ5 UM5 AEI5 AOE5 AYA5 BHW5 BRS5 CBO5 CLK5 CVG5 DFC5 DOY5 DYU5 EIQ5 ESM5 FCI5 FME5 FWA5 GFW5 GPS5 GZO5 HJK5 HTG5 IDC5 IMY5 IWU5 JGQ5 JQM5 KAI5 KKE5 KUA5 LDW5 LNS5 LXO5 MHK5 MRG5 NBC5 NKY5 NUU5 OEQ5 OOM5 OYI5 PIE5 PSA5 QBW5 QLS5 QVO5 RFK5 RPG5 RZC5 SIY5 SSU5 TCQ5 TMM5 TWI5 UGE5 UQA5 UZW5 VJS5 VTO5 WDK5 WNG5 WXC5 KQ65541 UM65541 AEI65541 AOE65541 AYA65541 BHW65541 BRS65541 CBO65541 CLK65541 CVG65541 DFC65541 DOY65541 DYU65541 EIQ65541 ESM65541 FCI65541 FME65541 FWA65541 GFW65541 GPS65541 GZO65541 HJK65541 HTG65541 IDC65541 IMY65541 IWU65541 JGQ65541 JQM65541 KAI65541 KKE65541 KUA65541 LDW65541 LNS65541 LXO65541 MHK65541 MRG65541 NBC65541 NKY65541 NUU65541 OEQ65541 OOM65541 OYI65541 PIE65541 PSA65541 QBW65541 QLS65541 QVO65541 RFK65541 RPG65541 RZC65541 SIY65541 SSU65541 TCQ65541 TMM65541 TWI65541 UGE65541 UQA65541 UZW65541 VJS65541 VTO65541 WDK65541 WNG65541 WXC65541 KQ131077 UM131077 AEI131077 AOE131077 AYA131077 BHW131077 BRS131077 CBO131077 CLK131077 CVG131077 DFC131077 DOY131077 DYU131077 EIQ131077 ESM131077 FCI131077 FME131077 FWA131077 GFW131077 GPS131077 GZO131077 HJK131077 HTG131077 IDC131077 IMY131077 IWU131077 JGQ131077 JQM131077 KAI131077 KKE131077 KUA131077 LDW131077 LNS131077 LXO131077 MHK131077 MRG131077 NBC131077 NKY131077 NUU131077 OEQ131077 OOM131077 OYI131077 PIE131077 PSA131077 QBW131077 QLS131077 QVO131077 RFK131077 RPG131077 RZC131077 SIY131077 SSU131077 TCQ131077 TMM131077 TWI131077 UGE131077 UQA131077 UZW131077 VJS131077 VTO131077 WDK131077 WNG131077 WXC131077 KQ196613 UM196613 AEI196613 AOE196613 AYA196613 BHW196613 BRS196613 CBO196613 CLK196613 CVG196613 DFC196613 DOY196613 DYU196613 EIQ196613 ESM196613 FCI196613 FME196613 FWA196613 GFW196613 GPS196613 GZO196613 HJK196613 HTG196613 IDC196613 IMY196613 IWU196613 JGQ196613 JQM196613 KAI196613 KKE196613 KUA196613 LDW196613 LNS196613 LXO196613 MHK196613 MRG196613 NBC196613 NKY196613 NUU196613 OEQ196613 OOM196613 OYI196613 PIE196613 PSA196613 QBW196613 QLS196613 QVO196613 RFK196613 RPG196613 RZC196613 SIY196613 SSU196613 TCQ196613 TMM196613 TWI196613 UGE196613 UQA196613 UZW196613 VJS196613 VTO196613 WDK196613 WNG196613 WXC196613 KQ262149 UM262149 AEI262149 AOE262149 AYA262149 BHW262149 BRS262149 CBO262149 CLK262149 CVG262149 DFC262149 DOY262149 DYU262149 EIQ262149 ESM262149 FCI262149 FME262149 FWA262149 GFW262149 GPS262149 GZO262149 HJK262149 HTG262149 IDC262149 IMY262149 IWU262149 JGQ262149 JQM262149 KAI262149 KKE262149 KUA262149 LDW262149 LNS262149 LXO262149 MHK262149 MRG262149 NBC262149 NKY262149 NUU262149 OEQ262149 OOM262149 OYI262149 PIE262149 PSA262149 QBW262149 QLS262149 QVO262149 RFK262149 RPG262149 RZC262149 SIY262149 SSU262149 TCQ262149 TMM262149 TWI262149 UGE262149 UQA262149 UZW262149 VJS262149 VTO262149 WDK262149 WNG262149 WXC262149 KQ327685 UM327685 AEI327685 AOE327685 AYA327685 BHW327685 BRS327685 CBO327685 CLK327685 CVG327685 DFC327685 DOY327685 DYU327685 EIQ327685 ESM327685 FCI327685 FME327685 FWA327685 GFW327685 GPS327685 GZO327685 HJK327685 HTG327685 IDC327685 IMY327685 IWU327685 JGQ327685 JQM327685 KAI327685 KKE327685 KUA327685 LDW327685 LNS327685 LXO327685 MHK327685 MRG327685 NBC327685 NKY327685 NUU327685 OEQ327685 OOM327685 OYI327685 PIE327685 PSA327685 QBW327685 QLS327685 QVO327685 RFK327685 RPG327685 RZC327685 SIY327685 SSU327685 TCQ327685 TMM327685 TWI327685 UGE327685 UQA327685 UZW327685 VJS327685 VTO327685 WDK327685 WNG327685 WXC327685 KQ393221 UM393221 AEI393221 AOE393221 AYA393221 BHW393221 BRS393221 CBO393221 CLK393221 CVG393221 DFC393221 DOY393221 DYU393221 EIQ393221 ESM393221 FCI393221 FME393221 FWA393221 GFW393221 GPS393221 GZO393221 HJK393221 HTG393221 IDC393221 IMY393221 IWU393221 JGQ393221 JQM393221 KAI393221 KKE393221 KUA393221 LDW393221 LNS393221 LXO393221 MHK393221 MRG393221 NBC393221 NKY393221 NUU393221 OEQ393221 OOM393221 OYI393221 PIE393221 PSA393221 QBW393221 QLS393221 QVO393221 RFK393221 RPG393221 RZC393221 SIY393221 SSU393221 TCQ393221 TMM393221 TWI393221 UGE393221 UQA393221 UZW393221 VJS393221 VTO393221 WDK393221 WNG393221 WXC393221 KQ458757 UM458757 AEI458757 AOE458757 AYA458757 BHW458757 BRS458757 CBO458757 CLK458757 CVG458757 DFC458757 DOY458757 DYU458757 EIQ458757 ESM458757 FCI458757 FME458757 FWA458757 GFW458757 GPS458757 GZO458757 HJK458757 HTG458757 IDC458757 IMY458757 IWU458757 JGQ458757 JQM458757 KAI458757 KKE458757 KUA458757 LDW458757 LNS458757 LXO458757 MHK458757 MRG458757 NBC458757 NKY458757 NUU458757 OEQ458757 OOM458757 OYI458757 PIE458757 PSA458757 QBW458757 QLS458757 QVO458757 RFK458757 RPG458757 RZC458757 SIY458757 SSU458757 TCQ458757 TMM458757 TWI458757 UGE458757 UQA458757 UZW458757 VJS458757 VTO458757 WDK458757 WNG458757 WXC458757 KQ524293 UM524293 AEI524293 AOE524293 AYA524293 BHW524293 BRS524293 CBO524293 CLK524293 CVG524293 DFC524293 DOY524293 DYU524293 EIQ524293 ESM524293 FCI524293 FME524293 FWA524293 GFW524293 GPS524293 GZO524293 HJK524293 HTG524293 IDC524293 IMY524293 IWU524293 JGQ524293 JQM524293 KAI524293 KKE524293 KUA524293 LDW524293 LNS524293 LXO524293 MHK524293 MRG524293 NBC524293 NKY524293 NUU524293 OEQ524293 OOM524293 OYI524293 PIE524293 PSA524293 QBW524293 QLS524293 QVO524293 RFK524293 RPG524293 RZC524293 SIY524293 SSU524293 TCQ524293 TMM524293 TWI524293 UGE524293 UQA524293 UZW524293 VJS524293 VTO524293 WDK524293 WNG524293 WXC524293 KQ589829 UM589829 AEI589829 AOE589829 AYA589829 BHW589829 BRS589829 CBO589829 CLK589829 CVG589829 DFC589829 DOY589829 DYU589829 EIQ589829 ESM589829 FCI589829 FME589829 FWA589829 GFW589829 GPS589829 GZO589829 HJK589829 HTG589829 IDC589829 IMY589829 IWU589829 JGQ589829 JQM589829 KAI589829 KKE589829 KUA589829 LDW589829 LNS589829 LXO589829 MHK589829 MRG589829 NBC589829 NKY589829 NUU589829 OEQ589829 OOM589829 OYI589829 PIE589829 PSA589829 QBW589829 QLS589829 QVO589829 RFK589829 RPG589829 RZC589829 SIY589829 SSU589829 TCQ589829 TMM589829 TWI589829 UGE589829 UQA589829 UZW589829 VJS589829 VTO589829 WDK589829 WNG589829 WXC589829 KQ655365 UM655365 AEI655365 AOE655365 AYA655365 BHW655365 BRS655365 CBO655365 CLK655365 CVG655365 DFC655365 DOY655365 DYU655365 EIQ655365 ESM655365 FCI655365 FME655365 FWA655365 GFW655365 GPS655365 GZO655365 HJK655365 HTG655365 IDC655365 IMY655365 IWU655365 JGQ655365 JQM655365 KAI655365 KKE655365 KUA655365 LDW655365 LNS655365 LXO655365 MHK655365 MRG655365 NBC655365 NKY655365 NUU655365 OEQ655365 OOM655365 OYI655365 PIE655365 PSA655365 QBW655365 QLS655365 QVO655365 RFK655365 RPG655365 RZC655365 SIY655365 SSU655365 TCQ655365 TMM655365 TWI655365 UGE655365 UQA655365 UZW655365 VJS655365 VTO655365 WDK655365 WNG655365 WXC655365 KQ720901 UM720901 AEI720901 AOE720901 AYA720901 BHW720901 BRS720901 CBO720901 CLK720901 CVG720901 DFC720901 DOY720901 DYU720901 EIQ720901 ESM720901 FCI720901 FME720901 FWA720901 GFW720901 GPS720901 GZO720901 HJK720901 HTG720901 IDC720901 IMY720901 IWU720901 JGQ720901 JQM720901 KAI720901 KKE720901 KUA720901 LDW720901 LNS720901 LXO720901 MHK720901 MRG720901 NBC720901 NKY720901 NUU720901 OEQ720901 OOM720901 OYI720901 PIE720901 PSA720901 QBW720901 QLS720901 QVO720901 RFK720901 RPG720901 RZC720901 SIY720901 SSU720901 TCQ720901 TMM720901 TWI720901 UGE720901 UQA720901 UZW720901 VJS720901 VTO720901 WDK720901 WNG720901 WXC720901 KQ786437 UM786437 AEI786437 AOE786437 AYA786437 BHW786437 BRS786437 CBO786437 CLK786437 CVG786437 DFC786437 DOY786437 DYU786437 EIQ786437 ESM786437 FCI786437 FME786437 FWA786437 GFW786437 GPS786437 GZO786437 HJK786437 HTG786437 IDC786437 IMY786437 IWU786437 JGQ786437 JQM786437 KAI786437 KKE786437 KUA786437 LDW786437 LNS786437 LXO786437 MHK786437 MRG786437 NBC786437 NKY786437 NUU786437 OEQ786437 OOM786437 OYI786437 PIE786437 PSA786437 QBW786437 QLS786437 QVO786437 RFK786437 RPG786437 RZC786437 SIY786437 SSU786437 TCQ786437 TMM786437 TWI786437 UGE786437 UQA786437 UZW786437 VJS786437 VTO786437 WDK786437 WNG786437 WXC786437 KQ851973 UM851973 AEI851973 AOE851973 AYA851973 BHW851973 BRS851973 CBO851973 CLK851973 CVG851973 DFC851973 DOY851973 DYU851973 EIQ851973 ESM851973 FCI851973 FME851973 FWA851973 GFW851973 GPS851973 GZO851973 HJK851973 HTG851973 IDC851973 IMY851973 IWU851973 JGQ851973 JQM851973 KAI851973 KKE851973 KUA851973 LDW851973 LNS851973 LXO851973 MHK851973 MRG851973 NBC851973 NKY851973 NUU851973 OEQ851973 OOM851973 OYI851973 PIE851973 PSA851973 QBW851973 QLS851973 QVO851973 RFK851973 RPG851973 RZC851973 SIY851973 SSU851973 TCQ851973 TMM851973 TWI851973 UGE851973 UQA851973 UZW851973 VJS851973 VTO851973 WDK851973 WNG851973 WXC851973 KQ917509 UM917509 AEI917509 AOE917509 AYA917509 BHW917509 BRS917509 CBO917509 CLK917509 CVG917509 DFC917509 DOY917509 DYU917509 EIQ917509 ESM917509 FCI917509 FME917509 FWA917509 GFW917509 GPS917509 GZO917509 HJK917509 HTG917509 IDC917509 IMY917509 IWU917509 JGQ917509 JQM917509 KAI917509 KKE917509 KUA917509 LDW917509 LNS917509 LXO917509 MHK917509 MRG917509 NBC917509 NKY917509 NUU917509 OEQ917509 OOM917509 OYI917509 PIE917509 PSA917509 QBW917509 QLS917509 QVO917509 RFK917509 RPG917509 RZC917509 SIY917509 SSU917509 TCQ917509 TMM917509 TWI917509 UGE917509 UQA917509 UZW917509 VJS917509 VTO917509 WDK917509 WNG917509 WXC917509 KQ983045 UM983045 AEI983045 AOE983045 AYA983045 BHW983045 BRS983045 CBO983045 CLK983045 CVG983045 DFC983045 DOY983045 DYU983045 EIQ983045 ESM983045 FCI983045 FME983045 FWA983045 GFW983045 GPS983045 GZO983045 HJK983045 HTG983045 IDC983045 IMY983045 IWU983045 JGQ983045 JQM983045 KAI983045 KKE983045 KUA983045 LDW983045 LNS983045 LXO983045 MHK983045 MRG983045 NBC983045 NKY983045 NUU983045 OEQ983045 OOM983045 OYI983045 PIE983045 PSA983045 QBW983045 QLS983045 QVO983045 RFK983045 RPG983045 RZC983045 SIY983045 SSU983045 TCQ983045 TMM983045 TWI983045 UGE983045 UQA983045 UZW983045 VJS983045 VTO983045 WDK983045 WNG983045 WXC983045">
      <formula1>$CA$12:$CA$23</formula1>
    </dataValidation>
    <dataValidation type="list" allowBlank="1" showInputMessage="1" showErrorMessage="1" sqref="AT65545 AT131081 AT196617 AT262153 AT327689 AT393225 AT458761 AT524297 AT589833 AT655369 AT720905 AT786441 AT851977 AT917513 AT983049 WXB983044 KP4 UL4 AEH4 AOD4 AXZ4 BHV4 BRR4 CBN4 CLJ4 CVF4 DFB4 DOX4 DYT4 EIP4 ESL4 FCH4 FMD4 FVZ4 GFV4 GPR4 GZN4 HJJ4 HTF4 IDB4 IMX4 IWT4 JGP4 JQL4 KAH4 KKD4 KTZ4 LDV4 LNR4 LXN4 MHJ4 MRF4 NBB4 NKX4 NUT4 OEP4 OOL4 OYH4 PID4 PRZ4 QBV4 QLR4 QVN4 RFJ4 RPF4 RZB4 SIX4 SST4 TCP4 TML4 TWH4 UGD4 UPZ4 UZV4 VJR4 VTN4 WDJ4 WNF4 WXB4 KP65540 UL65540 AEH65540 AOD65540 AXZ65540 BHV65540 BRR65540 CBN65540 CLJ65540 CVF65540 DFB65540 DOX65540 DYT65540 EIP65540 ESL65540 FCH65540 FMD65540 FVZ65540 GFV65540 GPR65540 GZN65540 HJJ65540 HTF65540 IDB65540 IMX65540 IWT65540 JGP65540 JQL65540 KAH65540 KKD65540 KTZ65540 LDV65540 LNR65540 LXN65540 MHJ65540 MRF65540 NBB65540 NKX65540 NUT65540 OEP65540 OOL65540 OYH65540 PID65540 PRZ65540 QBV65540 QLR65540 QVN65540 RFJ65540 RPF65540 RZB65540 SIX65540 SST65540 TCP65540 TML65540 TWH65540 UGD65540 UPZ65540 UZV65540 VJR65540 VTN65540 WDJ65540 WNF65540 WXB65540 KP131076 UL131076 AEH131076 AOD131076 AXZ131076 BHV131076 BRR131076 CBN131076 CLJ131076 CVF131076 DFB131076 DOX131076 DYT131076 EIP131076 ESL131076 FCH131076 FMD131076 FVZ131076 GFV131076 GPR131076 GZN131076 HJJ131076 HTF131076 IDB131076 IMX131076 IWT131076 JGP131076 JQL131076 KAH131076 KKD131076 KTZ131076 LDV131076 LNR131076 LXN131076 MHJ131076 MRF131076 NBB131076 NKX131076 NUT131076 OEP131076 OOL131076 OYH131076 PID131076 PRZ131076 QBV131076 QLR131076 QVN131076 RFJ131076 RPF131076 RZB131076 SIX131076 SST131076 TCP131076 TML131076 TWH131076 UGD131076 UPZ131076 UZV131076 VJR131076 VTN131076 WDJ131076 WNF131076 WXB131076 KP196612 UL196612 AEH196612 AOD196612 AXZ196612 BHV196612 BRR196612 CBN196612 CLJ196612 CVF196612 DFB196612 DOX196612 DYT196612 EIP196612 ESL196612 FCH196612 FMD196612 FVZ196612 GFV196612 GPR196612 GZN196612 HJJ196612 HTF196612 IDB196612 IMX196612 IWT196612 JGP196612 JQL196612 KAH196612 KKD196612 KTZ196612 LDV196612 LNR196612 LXN196612 MHJ196612 MRF196612 NBB196612 NKX196612 NUT196612 OEP196612 OOL196612 OYH196612 PID196612 PRZ196612 QBV196612 QLR196612 QVN196612 RFJ196612 RPF196612 RZB196612 SIX196612 SST196612 TCP196612 TML196612 TWH196612 UGD196612 UPZ196612 UZV196612 VJR196612 VTN196612 WDJ196612 WNF196612 WXB196612 KP262148 UL262148 AEH262148 AOD262148 AXZ262148 BHV262148 BRR262148 CBN262148 CLJ262148 CVF262148 DFB262148 DOX262148 DYT262148 EIP262148 ESL262148 FCH262148 FMD262148 FVZ262148 GFV262148 GPR262148 GZN262148 HJJ262148 HTF262148 IDB262148 IMX262148 IWT262148 JGP262148 JQL262148 KAH262148 KKD262148 KTZ262148 LDV262148 LNR262148 LXN262148 MHJ262148 MRF262148 NBB262148 NKX262148 NUT262148 OEP262148 OOL262148 OYH262148 PID262148 PRZ262148 QBV262148 QLR262148 QVN262148 RFJ262148 RPF262148 RZB262148 SIX262148 SST262148 TCP262148 TML262148 TWH262148 UGD262148 UPZ262148 UZV262148 VJR262148 VTN262148 WDJ262148 WNF262148 WXB262148 KP327684 UL327684 AEH327684 AOD327684 AXZ327684 BHV327684 BRR327684 CBN327684 CLJ327684 CVF327684 DFB327684 DOX327684 DYT327684 EIP327684 ESL327684 FCH327684 FMD327684 FVZ327684 GFV327684 GPR327684 GZN327684 HJJ327684 HTF327684 IDB327684 IMX327684 IWT327684 JGP327684 JQL327684 KAH327684 KKD327684 KTZ327684 LDV327684 LNR327684 LXN327684 MHJ327684 MRF327684 NBB327684 NKX327684 NUT327684 OEP327684 OOL327684 OYH327684 PID327684 PRZ327684 QBV327684 QLR327684 QVN327684 RFJ327684 RPF327684 RZB327684 SIX327684 SST327684 TCP327684 TML327684 TWH327684 UGD327684 UPZ327684 UZV327684 VJR327684 VTN327684 WDJ327684 WNF327684 WXB327684 KP393220 UL393220 AEH393220 AOD393220 AXZ393220 BHV393220 BRR393220 CBN393220 CLJ393220 CVF393220 DFB393220 DOX393220 DYT393220 EIP393220 ESL393220 FCH393220 FMD393220 FVZ393220 GFV393220 GPR393220 GZN393220 HJJ393220 HTF393220 IDB393220 IMX393220 IWT393220 JGP393220 JQL393220 KAH393220 KKD393220 KTZ393220 LDV393220 LNR393220 LXN393220 MHJ393220 MRF393220 NBB393220 NKX393220 NUT393220 OEP393220 OOL393220 OYH393220 PID393220 PRZ393220 QBV393220 QLR393220 QVN393220 RFJ393220 RPF393220 RZB393220 SIX393220 SST393220 TCP393220 TML393220 TWH393220 UGD393220 UPZ393220 UZV393220 VJR393220 VTN393220 WDJ393220 WNF393220 WXB393220 KP458756 UL458756 AEH458756 AOD458756 AXZ458756 BHV458756 BRR458756 CBN458756 CLJ458756 CVF458756 DFB458756 DOX458756 DYT458756 EIP458756 ESL458756 FCH458756 FMD458756 FVZ458756 GFV458756 GPR458756 GZN458756 HJJ458756 HTF458756 IDB458756 IMX458756 IWT458756 JGP458756 JQL458756 KAH458756 KKD458756 KTZ458756 LDV458756 LNR458756 LXN458756 MHJ458756 MRF458756 NBB458756 NKX458756 NUT458756 OEP458756 OOL458756 OYH458756 PID458756 PRZ458756 QBV458756 QLR458756 QVN458756 RFJ458756 RPF458756 RZB458756 SIX458756 SST458756 TCP458756 TML458756 TWH458756 UGD458756 UPZ458756 UZV458756 VJR458756 VTN458756 WDJ458756 WNF458756 WXB458756 KP524292 UL524292 AEH524292 AOD524292 AXZ524292 BHV524292 BRR524292 CBN524292 CLJ524292 CVF524292 DFB524292 DOX524292 DYT524292 EIP524292 ESL524292 FCH524292 FMD524292 FVZ524292 GFV524292 GPR524292 GZN524292 HJJ524292 HTF524292 IDB524292 IMX524292 IWT524292 JGP524292 JQL524292 KAH524292 KKD524292 KTZ524292 LDV524292 LNR524292 LXN524292 MHJ524292 MRF524292 NBB524292 NKX524292 NUT524292 OEP524292 OOL524292 OYH524292 PID524292 PRZ524292 QBV524292 QLR524292 QVN524292 RFJ524292 RPF524292 RZB524292 SIX524292 SST524292 TCP524292 TML524292 TWH524292 UGD524292 UPZ524292 UZV524292 VJR524292 VTN524292 WDJ524292 WNF524292 WXB524292 KP589828 UL589828 AEH589828 AOD589828 AXZ589828 BHV589828 BRR589828 CBN589828 CLJ589828 CVF589828 DFB589828 DOX589828 DYT589828 EIP589828 ESL589828 FCH589828 FMD589828 FVZ589828 GFV589828 GPR589828 GZN589828 HJJ589828 HTF589828 IDB589828 IMX589828 IWT589828 JGP589828 JQL589828 KAH589828 KKD589828 KTZ589828 LDV589828 LNR589828 LXN589828 MHJ589828 MRF589828 NBB589828 NKX589828 NUT589828 OEP589828 OOL589828 OYH589828 PID589828 PRZ589828 QBV589828 QLR589828 QVN589828 RFJ589828 RPF589828 RZB589828 SIX589828 SST589828 TCP589828 TML589828 TWH589828 UGD589828 UPZ589828 UZV589828 VJR589828 VTN589828 WDJ589828 WNF589828 WXB589828 KP655364 UL655364 AEH655364 AOD655364 AXZ655364 BHV655364 BRR655364 CBN655364 CLJ655364 CVF655364 DFB655364 DOX655364 DYT655364 EIP655364 ESL655364 FCH655364 FMD655364 FVZ655364 GFV655364 GPR655364 GZN655364 HJJ655364 HTF655364 IDB655364 IMX655364 IWT655364 JGP655364 JQL655364 KAH655364 KKD655364 KTZ655364 LDV655364 LNR655364 LXN655364 MHJ655364 MRF655364 NBB655364 NKX655364 NUT655364 OEP655364 OOL655364 OYH655364 PID655364 PRZ655364 QBV655364 QLR655364 QVN655364 RFJ655364 RPF655364 RZB655364 SIX655364 SST655364 TCP655364 TML655364 TWH655364 UGD655364 UPZ655364 UZV655364 VJR655364 VTN655364 WDJ655364 WNF655364 WXB655364 KP720900 UL720900 AEH720900 AOD720900 AXZ720900 BHV720900 BRR720900 CBN720900 CLJ720900 CVF720900 DFB720900 DOX720900 DYT720900 EIP720900 ESL720900 FCH720900 FMD720900 FVZ720900 GFV720900 GPR720900 GZN720900 HJJ720900 HTF720900 IDB720900 IMX720900 IWT720900 JGP720900 JQL720900 KAH720900 KKD720900 KTZ720900 LDV720900 LNR720900 LXN720900 MHJ720900 MRF720900 NBB720900 NKX720900 NUT720900 OEP720900 OOL720900 OYH720900 PID720900 PRZ720900 QBV720900 QLR720900 QVN720900 RFJ720900 RPF720900 RZB720900 SIX720900 SST720900 TCP720900 TML720900 TWH720900 UGD720900 UPZ720900 UZV720900 VJR720900 VTN720900 WDJ720900 WNF720900 WXB720900 KP786436 UL786436 AEH786436 AOD786436 AXZ786436 BHV786436 BRR786436 CBN786436 CLJ786436 CVF786436 DFB786436 DOX786436 DYT786436 EIP786436 ESL786436 FCH786436 FMD786436 FVZ786436 GFV786436 GPR786436 GZN786436 HJJ786436 HTF786436 IDB786436 IMX786436 IWT786436 JGP786436 JQL786436 KAH786436 KKD786436 KTZ786436 LDV786436 LNR786436 LXN786436 MHJ786436 MRF786436 NBB786436 NKX786436 NUT786436 OEP786436 OOL786436 OYH786436 PID786436 PRZ786436 QBV786436 QLR786436 QVN786436 RFJ786436 RPF786436 RZB786436 SIX786436 SST786436 TCP786436 TML786436 TWH786436 UGD786436 UPZ786436 UZV786436 VJR786436 VTN786436 WDJ786436 WNF786436 WXB786436 KP851972 UL851972 AEH851972 AOD851972 AXZ851972 BHV851972 BRR851972 CBN851972 CLJ851972 CVF851972 DFB851972 DOX851972 DYT851972 EIP851972 ESL851972 FCH851972 FMD851972 FVZ851972 GFV851972 GPR851972 GZN851972 HJJ851972 HTF851972 IDB851972 IMX851972 IWT851972 JGP851972 JQL851972 KAH851972 KKD851972 KTZ851972 LDV851972 LNR851972 LXN851972 MHJ851972 MRF851972 NBB851972 NKX851972 NUT851972 OEP851972 OOL851972 OYH851972 PID851972 PRZ851972 QBV851972 QLR851972 QVN851972 RFJ851972 RPF851972 RZB851972 SIX851972 SST851972 TCP851972 TML851972 TWH851972 UGD851972 UPZ851972 UZV851972 VJR851972 VTN851972 WDJ851972 WNF851972 WXB851972 KP917508 UL917508 AEH917508 AOD917508 AXZ917508 BHV917508 BRR917508 CBN917508 CLJ917508 CVF917508 DFB917508 DOX917508 DYT917508 EIP917508 ESL917508 FCH917508 FMD917508 FVZ917508 GFV917508 GPR917508 GZN917508 HJJ917508 HTF917508 IDB917508 IMX917508 IWT917508 JGP917508 JQL917508 KAH917508 KKD917508 KTZ917508 LDV917508 LNR917508 LXN917508 MHJ917508 MRF917508 NBB917508 NKX917508 NUT917508 OEP917508 OOL917508 OYH917508 PID917508 PRZ917508 QBV917508 QLR917508 QVN917508 RFJ917508 RPF917508 RZB917508 SIX917508 SST917508 TCP917508 TML917508 TWH917508 UGD917508 UPZ917508 UZV917508 VJR917508 VTN917508 WDJ917508 WNF917508 WXB917508 KP983044 UL983044 AEH983044 AOD983044 AXZ983044 BHV983044 BRR983044 CBN983044 CLJ983044 CVF983044 DFB983044 DOX983044 DYT983044 EIP983044 ESL983044 FCH983044 FMD983044 FVZ983044 GFV983044 GPR983044 GZN983044 HJJ983044 HTF983044 IDB983044 IMX983044 IWT983044 JGP983044 JQL983044 KAH983044 KKD983044 KTZ983044 LDV983044 LNR983044 LXN983044 MHJ983044 MRF983044 NBB983044 NKX983044 NUT983044 OEP983044 OOL983044 OYH983044 PID983044 PRZ983044 QBV983044 QLR983044 QVN983044 RFJ983044 RPF983044 RZB983044 SIX983044 SST983044 TCP983044 TML983044 TWH983044 UGD983044 UPZ983044 UZV983044 VJR983044 VTN983044 WDJ983044 WNF983044">
      <formula1>$BH$5:$BH$6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outlinePr summaryBelow="0"/>
  </sheetPr>
  <dimension ref="A1:CC91"/>
  <sheetViews>
    <sheetView tabSelected="1" zoomScale="85" zoomScaleNormal="85" workbookViewId="0">
      <pane xSplit="3" ySplit="2" topLeftCell="D3" activePane="bottomRight" state="frozen"/>
      <selection pane="topRight" activeCell="D1" sqref="D1"/>
      <selection pane="bottomLeft" activeCell="A3" sqref="A3"/>
      <selection pane="bottomRight" activeCell="I11" sqref="I11"/>
    </sheetView>
  </sheetViews>
  <sheetFormatPr defaultRowHeight="15" outlineLevelCol="1" x14ac:dyDescent="0.25"/>
  <cols>
    <col min="1" max="1" width="4" style="3" customWidth="1"/>
    <col min="2" max="2" width="5.140625" style="3" customWidth="1"/>
    <col min="3" max="3" width="29.140625" style="3" customWidth="1"/>
    <col min="4" max="4" width="9.85546875" style="3" customWidth="1" outlineLevel="1"/>
    <col min="5" max="5" width="13.28515625" style="3" customWidth="1" outlineLevel="1"/>
    <col min="6" max="8" width="9.140625" style="3" customWidth="1" outlineLevel="1"/>
    <col min="9" max="9" width="10.42578125" style="3" customWidth="1" outlineLevel="1"/>
    <col min="10" max="15" width="9.85546875" style="3" customWidth="1" outlineLevel="1"/>
    <col min="16" max="16" width="10.85546875" style="3" bestFit="1" customWidth="1"/>
    <col min="17" max="17" width="11.42578125" style="3" hidden="1" customWidth="1" outlineLevel="1"/>
    <col min="18" max="18" width="9.7109375" style="3" hidden="1" customWidth="1" outlineLevel="1"/>
    <col min="19" max="19" width="10" style="3" hidden="1" customWidth="1" outlineLevel="1"/>
    <col min="20" max="20" width="10.140625" style="3" hidden="1" customWidth="1" outlineLevel="1"/>
    <col min="21" max="28" width="9.85546875" style="3" hidden="1" customWidth="1" outlineLevel="1"/>
    <col min="29" max="29" width="10.42578125" style="3" bestFit="1" customWidth="1" collapsed="1"/>
    <col min="30" max="30" width="12.140625" style="3" hidden="1" customWidth="1" outlineLevel="1"/>
    <col min="31" max="40" width="9.85546875" style="3" hidden="1" customWidth="1" outlineLevel="1"/>
    <col min="41" max="41" width="11.140625" style="3" hidden="1" customWidth="1" outlineLevel="1"/>
    <col min="42" max="42" width="10.42578125" style="3" bestFit="1" customWidth="1" collapsed="1"/>
    <col min="43" max="43" width="9.140625" style="3"/>
    <col min="44" max="44" width="27.28515625" style="3" customWidth="1"/>
    <col min="45" max="45" width="9.140625" style="3"/>
    <col min="46" max="46" width="9.28515625" style="3" customWidth="1"/>
    <col min="47" max="47" width="11.85546875" style="3" customWidth="1"/>
    <col min="48" max="48" width="11.28515625" style="3" customWidth="1"/>
    <col min="49" max="49" width="9.140625" style="3"/>
    <col min="50" max="50" width="9.7109375" style="3" customWidth="1"/>
    <col min="51" max="51" width="11.5703125" style="3" customWidth="1"/>
    <col min="52" max="52" width="12.28515625" style="3" customWidth="1"/>
    <col min="53" max="59" width="9.140625" style="3"/>
    <col min="60" max="60" width="9.140625" style="3" hidden="1" customWidth="1"/>
    <col min="61" max="61" width="9.140625" style="3" customWidth="1"/>
    <col min="62" max="75" width="9.140625" style="3"/>
    <col min="76" max="82" width="9.140625" style="3" customWidth="1"/>
    <col min="83" max="256" width="9.140625" style="3"/>
    <col min="257" max="257" width="4" style="3" customWidth="1"/>
    <col min="258" max="258" width="5.140625" style="3" customWidth="1"/>
    <col min="259" max="259" width="29.140625" style="3" customWidth="1"/>
    <col min="260" max="260" width="9.85546875" style="3" customWidth="1"/>
    <col min="261" max="261" width="10.5703125" style="3" customWidth="1"/>
    <col min="262" max="265" width="9.140625" style="3" customWidth="1"/>
    <col min="266" max="271" width="9.85546875" style="3" customWidth="1"/>
    <col min="272" max="272" width="10.85546875" style="3" bestFit="1" customWidth="1"/>
    <col min="273" max="284" width="0" style="3" hidden="1" customWidth="1"/>
    <col min="285" max="285" width="10.42578125" style="3" bestFit="1" customWidth="1"/>
    <col min="286" max="297" width="0" style="3" hidden="1" customWidth="1"/>
    <col min="298" max="298" width="10.42578125" style="3" bestFit="1" customWidth="1"/>
    <col min="299" max="299" width="9.140625" style="3"/>
    <col min="300" max="300" width="27.28515625" style="3" customWidth="1"/>
    <col min="301" max="301" width="9.140625" style="3"/>
    <col min="302" max="302" width="9.28515625" style="3" customWidth="1"/>
    <col min="303" max="303" width="11.85546875" style="3" customWidth="1"/>
    <col min="304" max="304" width="11.28515625" style="3" customWidth="1"/>
    <col min="305" max="305" width="9.140625" style="3"/>
    <col min="306" max="306" width="9.7109375" style="3" customWidth="1"/>
    <col min="307" max="307" width="9.140625" style="3"/>
    <col min="308" max="308" width="12.28515625" style="3" customWidth="1"/>
    <col min="309" max="315" width="9.140625" style="3"/>
    <col min="316" max="316" width="0" style="3" hidden="1" customWidth="1"/>
    <col min="317" max="331" width="9.140625" style="3"/>
    <col min="332" max="338" width="9.140625" style="3" customWidth="1"/>
    <col min="339" max="512" width="9.140625" style="3"/>
    <col min="513" max="513" width="4" style="3" customWidth="1"/>
    <col min="514" max="514" width="5.140625" style="3" customWidth="1"/>
    <col min="515" max="515" width="29.140625" style="3" customWidth="1"/>
    <col min="516" max="516" width="9.85546875" style="3" customWidth="1"/>
    <col min="517" max="517" width="10.5703125" style="3" customWidth="1"/>
    <col min="518" max="521" width="9.140625" style="3" customWidth="1"/>
    <col min="522" max="527" width="9.85546875" style="3" customWidth="1"/>
    <col min="528" max="528" width="10.85546875" style="3" bestFit="1" customWidth="1"/>
    <col min="529" max="540" width="0" style="3" hidden="1" customWidth="1"/>
    <col min="541" max="541" width="10.42578125" style="3" bestFit="1" customWidth="1"/>
    <col min="542" max="553" width="0" style="3" hidden="1" customWidth="1"/>
    <col min="554" max="554" width="10.42578125" style="3" bestFit="1" customWidth="1"/>
    <col min="555" max="555" width="9.140625" style="3"/>
    <col min="556" max="556" width="27.28515625" style="3" customWidth="1"/>
    <col min="557" max="557" width="9.140625" style="3"/>
    <col min="558" max="558" width="9.28515625" style="3" customWidth="1"/>
    <col min="559" max="559" width="11.85546875" style="3" customWidth="1"/>
    <col min="560" max="560" width="11.28515625" style="3" customWidth="1"/>
    <col min="561" max="561" width="9.140625" style="3"/>
    <col min="562" max="562" width="9.7109375" style="3" customWidth="1"/>
    <col min="563" max="563" width="9.140625" style="3"/>
    <col min="564" max="564" width="12.28515625" style="3" customWidth="1"/>
    <col min="565" max="571" width="9.140625" style="3"/>
    <col min="572" max="572" width="0" style="3" hidden="1" customWidth="1"/>
    <col min="573" max="587" width="9.140625" style="3"/>
    <col min="588" max="594" width="9.140625" style="3" customWidth="1"/>
    <col min="595" max="768" width="9.140625" style="3"/>
    <col min="769" max="769" width="4" style="3" customWidth="1"/>
    <col min="770" max="770" width="5.140625" style="3" customWidth="1"/>
    <col min="771" max="771" width="29.140625" style="3" customWidth="1"/>
    <col min="772" max="772" width="9.85546875" style="3" customWidth="1"/>
    <col min="773" max="773" width="10.5703125" style="3" customWidth="1"/>
    <col min="774" max="777" width="9.140625" style="3" customWidth="1"/>
    <col min="778" max="783" width="9.85546875" style="3" customWidth="1"/>
    <col min="784" max="784" width="10.85546875" style="3" bestFit="1" customWidth="1"/>
    <col min="785" max="796" width="0" style="3" hidden="1" customWidth="1"/>
    <col min="797" max="797" width="10.42578125" style="3" bestFit="1" customWidth="1"/>
    <col min="798" max="809" width="0" style="3" hidden="1" customWidth="1"/>
    <col min="810" max="810" width="10.42578125" style="3" bestFit="1" customWidth="1"/>
    <col min="811" max="811" width="9.140625" style="3"/>
    <col min="812" max="812" width="27.28515625" style="3" customWidth="1"/>
    <col min="813" max="813" width="9.140625" style="3"/>
    <col min="814" max="814" width="9.28515625" style="3" customWidth="1"/>
    <col min="815" max="815" width="11.85546875" style="3" customWidth="1"/>
    <col min="816" max="816" width="11.28515625" style="3" customWidth="1"/>
    <col min="817" max="817" width="9.140625" style="3"/>
    <col min="818" max="818" width="9.7109375" style="3" customWidth="1"/>
    <col min="819" max="819" width="9.140625" style="3"/>
    <col min="820" max="820" width="12.28515625" style="3" customWidth="1"/>
    <col min="821" max="827" width="9.140625" style="3"/>
    <col min="828" max="828" width="0" style="3" hidden="1" customWidth="1"/>
    <col min="829" max="843" width="9.140625" style="3"/>
    <col min="844" max="850" width="9.140625" style="3" customWidth="1"/>
    <col min="851" max="1024" width="9.140625" style="3"/>
    <col min="1025" max="1025" width="4" style="3" customWidth="1"/>
    <col min="1026" max="1026" width="5.140625" style="3" customWidth="1"/>
    <col min="1027" max="1027" width="29.140625" style="3" customWidth="1"/>
    <col min="1028" max="1028" width="9.85546875" style="3" customWidth="1"/>
    <col min="1029" max="1029" width="10.5703125" style="3" customWidth="1"/>
    <col min="1030" max="1033" width="9.140625" style="3" customWidth="1"/>
    <col min="1034" max="1039" width="9.85546875" style="3" customWidth="1"/>
    <col min="1040" max="1040" width="10.85546875" style="3" bestFit="1" customWidth="1"/>
    <col min="1041" max="1052" width="0" style="3" hidden="1" customWidth="1"/>
    <col min="1053" max="1053" width="10.42578125" style="3" bestFit="1" customWidth="1"/>
    <col min="1054" max="1065" width="0" style="3" hidden="1" customWidth="1"/>
    <col min="1066" max="1066" width="10.42578125" style="3" bestFit="1" customWidth="1"/>
    <col min="1067" max="1067" width="9.140625" style="3"/>
    <col min="1068" max="1068" width="27.28515625" style="3" customWidth="1"/>
    <col min="1069" max="1069" width="9.140625" style="3"/>
    <col min="1070" max="1070" width="9.28515625" style="3" customWidth="1"/>
    <col min="1071" max="1071" width="11.85546875" style="3" customWidth="1"/>
    <col min="1072" max="1072" width="11.28515625" style="3" customWidth="1"/>
    <col min="1073" max="1073" width="9.140625" style="3"/>
    <col min="1074" max="1074" width="9.7109375" style="3" customWidth="1"/>
    <col min="1075" max="1075" width="9.140625" style="3"/>
    <col min="1076" max="1076" width="12.28515625" style="3" customWidth="1"/>
    <col min="1077" max="1083" width="9.140625" style="3"/>
    <col min="1084" max="1084" width="0" style="3" hidden="1" customWidth="1"/>
    <col min="1085" max="1099" width="9.140625" style="3"/>
    <col min="1100" max="1106" width="9.140625" style="3" customWidth="1"/>
    <col min="1107" max="1280" width="9.140625" style="3"/>
    <col min="1281" max="1281" width="4" style="3" customWidth="1"/>
    <col min="1282" max="1282" width="5.140625" style="3" customWidth="1"/>
    <col min="1283" max="1283" width="29.140625" style="3" customWidth="1"/>
    <col min="1284" max="1284" width="9.85546875" style="3" customWidth="1"/>
    <col min="1285" max="1285" width="10.5703125" style="3" customWidth="1"/>
    <col min="1286" max="1289" width="9.140625" style="3" customWidth="1"/>
    <col min="1290" max="1295" width="9.85546875" style="3" customWidth="1"/>
    <col min="1296" max="1296" width="10.85546875" style="3" bestFit="1" customWidth="1"/>
    <col min="1297" max="1308" width="0" style="3" hidden="1" customWidth="1"/>
    <col min="1309" max="1309" width="10.42578125" style="3" bestFit="1" customWidth="1"/>
    <col min="1310" max="1321" width="0" style="3" hidden="1" customWidth="1"/>
    <col min="1322" max="1322" width="10.42578125" style="3" bestFit="1" customWidth="1"/>
    <col min="1323" max="1323" width="9.140625" style="3"/>
    <col min="1324" max="1324" width="27.28515625" style="3" customWidth="1"/>
    <col min="1325" max="1325" width="9.140625" style="3"/>
    <col min="1326" max="1326" width="9.28515625" style="3" customWidth="1"/>
    <col min="1327" max="1327" width="11.85546875" style="3" customWidth="1"/>
    <col min="1328" max="1328" width="11.28515625" style="3" customWidth="1"/>
    <col min="1329" max="1329" width="9.140625" style="3"/>
    <col min="1330" max="1330" width="9.7109375" style="3" customWidth="1"/>
    <col min="1331" max="1331" width="9.140625" style="3"/>
    <col min="1332" max="1332" width="12.28515625" style="3" customWidth="1"/>
    <col min="1333" max="1339" width="9.140625" style="3"/>
    <col min="1340" max="1340" width="0" style="3" hidden="1" customWidth="1"/>
    <col min="1341" max="1355" width="9.140625" style="3"/>
    <col min="1356" max="1362" width="9.140625" style="3" customWidth="1"/>
    <col min="1363" max="1536" width="9.140625" style="3"/>
    <col min="1537" max="1537" width="4" style="3" customWidth="1"/>
    <col min="1538" max="1538" width="5.140625" style="3" customWidth="1"/>
    <col min="1539" max="1539" width="29.140625" style="3" customWidth="1"/>
    <col min="1540" max="1540" width="9.85546875" style="3" customWidth="1"/>
    <col min="1541" max="1541" width="10.5703125" style="3" customWidth="1"/>
    <col min="1542" max="1545" width="9.140625" style="3" customWidth="1"/>
    <col min="1546" max="1551" width="9.85546875" style="3" customWidth="1"/>
    <col min="1552" max="1552" width="10.85546875" style="3" bestFit="1" customWidth="1"/>
    <col min="1553" max="1564" width="0" style="3" hidden="1" customWidth="1"/>
    <col min="1565" max="1565" width="10.42578125" style="3" bestFit="1" customWidth="1"/>
    <col min="1566" max="1577" width="0" style="3" hidden="1" customWidth="1"/>
    <col min="1578" max="1578" width="10.42578125" style="3" bestFit="1" customWidth="1"/>
    <col min="1579" max="1579" width="9.140625" style="3"/>
    <col min="1580" max="1580" width="27.28515625" style="3" customWidth="1"/>
    <col min="1581" max="1581" width="9.140625" style="3"/>
    <col min="1582" max="1582" width="9.28515625" style="3" customWidth="1"/>
    <col min="1583" max="1583" width="11.85546875" style="3" customWidth="1"/>
    <col min="1584" max="1584" width="11.28515625" style="3" customWidth="1"/>
    <col min="1585" max="1585" width="9.140625" style="3"/>
    <col min="1586" max="1586" width="9.7109375" style="3" customWidth="1"/>
    <col min="1587" max="1587" width="9.140625" style="3"/>
    <col min="1588" max="1588" width="12.28515625" style="3" customWidth="1"/>
    <col min="1589" max="1595" width="9.140625" style="3"/>
    <col min="1596" max="1596" width="0" style="3" hidden="1" customWidth="1"/>
    <col min="1597" max="1611" width="9.140625" style="3"/>
    <col min="1612" max="1618" width="9.140625" style="3" customWidth="1"/>
    <col min="1619" max="1792" width="9.140625" style="3"/>
    <col min="1793" max="1793" width="4" style="3" customWidth="1"/>
    <col min="1794" max="1794" width="5.140625" style="3" customWidth="1"/>
    <col min="1795" max="1795" width="29.140625" style="3" customWidth="1"/>
    <col min="1796" max="1796" width="9.85546875" style="3" customWidth="1"/>
    <col min="1797" max="1797" width="10.5703125" style="3" customWidth="1"/>
    <col min="1798" max="1801" width="9.140625" style="3" customWidth="1"/>
    <col min="1802" max="1807" width="9.85546875" style="3" customWidth="1"/>
    <col min="1808" max="1808" width="10.85546875" style="3" bestFit="1" customWidth="1"/>
    <col min="1809" max="1820" width="0" style="3" hidden="1" customWidth="1"/>
    <col min="1821" max="1821" width="10.42578125" style="3" bestFit="1" customWidth="1"/>
    <col min="1822" max="1833" width="0" style="3" hidden="1" customWidth="1"/>
    <col min="1834" max="1834" width="10.42578125" style="3" bestFit="1" customWidth="1"/>
    <col min="1835" max="1835" width="9.140625" style="3"/>
    <col min="1836" max="1836" width="27.28515625" style="3" customWidth="1"/>
    <col min="1837" max="1837" width="9.140625" style="3"/>
    <col min="1838" max="1838" width="9.28515625" style="3" customWidth="1"/>
    <col min="1839" max="1839" width="11.85546875" style="3" customWidth="1"/>
    <col min="1840" max="1840" width="11.28515625" style="3" customWidth="1"/>
    <col min="1841" max="1841" width="9.140625" style="3"/>
    <col min="1842" max="1842" width="9.7109375" style="3" customWidth="1"/>
    <col min="1843" max="1843" width="9.140625" style="3"/>
    <col min="1844" max="1844" width="12.28515625" style="3" customWidth="1"/>
    <col min="1845" max="1851" width="9.140625" style="3"/>
    <col min="1852" max="1852" width="0" style="3" hidden="1" customWidth="1"/>
    <col min="1853" max="1867" width="9.140625" style="3"/>
    <col min="1868" max="1874" width="9.140625" style="3" customWidth="1"/>
    <col min="1875" max="2048" width="9.140625" style="3"/>
    <col min="2049" max="2049" width="4" style="3" customWidth="1"/>
    <col min="2050" max="2050" width="5.140625" style="3" customWidth="1"/>
    <col min="2051" max="2051" width="29.140625" style="3" customWidth="1"/>
    <col min="2052" max="2052" width="9.85546875" style="3" customWidth="1"/>
    <col min="2053" max="2053" width="10.5703125" style="3" customWidth="1"/>
    <col min="2054" max="2057" width="9.140625" style="3" customWidth="1"/>
    <col min="2058" max="2063" width="9.85546875" style="3" customWidth="1"/>
    <col min="2064" max="2064" width="10.85546875" style="3" bestFit="1" customWidth="1"/>
    <col min="2065" max="2076" width="0" style="3" hidden="1" customWidth="1"/>
    <col min="2077" max="2077" width="10.42578125" style="3" bestFit="1" customWidth="1"/>
    <col min="2078" max="2089" width="0" style="3" hidden="1" customWidth="1"/>
    <col min="2090" max="2090" width="10.42578125" style="3" bestFit="1" customWidth="1"/>
    <col min="2091" max="2091" width="9.140625" style="3"/>
    <col min="2092" max="2092" width="27.28515625" style="3" customWidth="1"/>
    <col min="2093" max="2093" width="9.140625" style="3"/>
    <col min="2094" max="2094" width="9.28515625" style="3" customWidth="1"/>
    <col min="2095" max="2095" width="11.85546875" style="3" customWidth="1"/>
    <col min="2096" max="2096" width="11.28515625" style="3" customWidth="1"/>
    <col min="2097" max="2097" width="9.140625" style="3"/>
    <col min="2098" max="2098" width="9.7109375" style="3" customWidth="1"/>
    <col min="2099" max="2099" width="9.140625" style="3"/>
    <col min="2100" max="2100" width="12.28515625" style="3" customWidth="1"/>
    <col min="2101" max="2107" width="9.140625" style="3"/>
    <col min="2108" max="2108" width="0" style="3" hidden="1" customWidth="1"/>
    <col min="2109" max="2123" width="9.140625" style="3"/>
    <col min="2124" max="2130" width="9.140625" style="3" customWidth="1"/>
    <col min="2131" max="2304" width="9.140625" style="3"/>
    <col min="2305" max="2305" width="4" style="3" customWidth="1"/>
    <col min="2306" max="2306" width="5.140625" style="3" customWidth="1"/>
    <col min="2307" max="2307" width="29.140625" style="3" customWidth="1"/>
    <col min="2308" max="2308" width="9.85546875" style="3" customWidth="1"/>
    <col min="2309" max="2309" width="10.5703125" style="3" customWidth="1"/>
    <col min="2310" max="2313" width="9.140625" style="3" customWidth="1"/>
    <col min="2314" max="2319" width="9.85546875" style="3" customWidth="1"/>
    <col min="2320" max="2320" width="10.85546875" style="3" bestFit="1" customWidth="1"/>
    <col min="2321" max="2332" width="0" style="3" hidden="1" customWidth="1"/>
    <col min="2333" max="2333" width="10.42578125" style="3" bestFit="1" customWidth="1"/>
    <col min="2334" max="2345" width="0" style="3" hidden="1" customWidth="1"/>
    <col min="2346" max="2346" width="10.42578125" style="3" bestFit="1" customWidth="1"/>
    <col min="2347" max="2347" width="9.140625" style="3"/>
    <col min="2348" max="2348" width="27.28515625" style="3" customWidth="1"/>
    <col min="2349" max="2349" width="9.140625" style="3"/>
    <col min="2350" max="2350" width="9.28515625" style="3" customWidth="1"/>
    <col min="2351" max="2351" width="11.85546875" style="3" customWidth="1"/>
    <col min="2352" max="2352" width="11.28515625" style="3" customWidth="1"/>
    <col min="2353" max="2353" width="9.140625" style="3"/>
    <col min="2354" max="2354" width="9.7109375" style="3" customWidth="1"/>
    <col min="2355" max="2355" width="9.140625" style="3"/>
    <col min="2356" max="2356" width="12.28515625" style="3" customWidth="1"/>
    <col min="2357" max="2363" width="9.140625" style="3"/>
    <col min="2364" max="2364" width="0" style="3" hidden="1" customWidth="1"/>
    <col min="2365" max="2379" width="9.140625" style="3"/>
    <col min="2380" max="2386" width="9.140625" style="3" customWidth="1"/>
    <col min="2387" max="2560" width="9.140625" style="3"/>
    <col min="2561" max="2561" width="4" style="3" customWidth="1"/>
    <col min="2562" max="2562" width="5.140625" style="3" customWidth="1"/>
    <col min="2563" max="2563" width="29.140625" style="3" customWidth="1"/>
    <col min="2564" max="2564" width="9.85546875" style="3" customWidth="1"/>
    <col min="2565" max="2565" width="10.5703125" style="3" customWidth="1"/>
    <col min="2566" max="2569" width="9.140625" style="3" customWidth="1"/>
    <col min="2570" max="2575" width="9.85546875" style="3" customWidth="1"/>
    <col min="2576" max="2576" width="10.85546875" style="3" bestFit="1" customWidth="1"/>
    <col min="2577" max="2588" width="0" style="3" hidden="1" customWidth="1"/>
    <col min="2589" max="2589" width="10.42578125" style="3" bestFit="1" customWidth="1"/>
    <col min="2590" max="2601" width="0" style="3" hidden="1" customWidth="1"/>
    <col min="2602" max="2602" width="10.42578125" style="3" bestFit="1" customWidth="1"/>
    <col min="2603" max="2603" width="9.140625" style="3"/>
    <col min="2604" max="2604" width="27.28515625" style="3" customWidth="1"/>
    <col min="2605" max="2605" width="9.140625" style="3"/>
    <col min="2606" max="2606" width="9.28515625" style="3" customWidth="1"/>
    <col min="2607" max="2607" width="11.85546875" style="3" customWidth="1"/>
    <col min="2608" max="2608" width="11.28515625" style="3" customWidth="1"/>
    <col min="2609" max="2609" width="9.140625" style="3"/>
    <col min="2610" max="2610" width="9.7109375" style="3" customWidth="1"/>
    <col min="2611" max="2611" width="9.140625" style="3"/>
    <col min="2612" max="2612" width="12.28515625" style="3" customWidth="1"/>
    <col min="2613" max="2619" width="9.140625" style="3"/>
    <col min="2620" max="2620" width="0" style="3" hidden="1" customWidth="1"/>
    <col min="2621" max="2635" width="9.140625" style="3"/>
    <col min="2636" max="2642" width="9.140625" style="3" customWidth="1"/>
    <col min="2643" max="2816" width="9.140625" style="3"/>
    <col min="2817" max="2817" width="4" style="3" customWidth="1"/>
    <col min="2818" max="2818" width="5.140625" style="3" customWidth="1"/>
    <col min="2819" max="2819" width="29.140625" style="3" customWidth="1"/>
    <col min="2820" max="2820" width="9.85546875" style="3" customWidth="1"/>
    <col min="2821" max="2821" width="10.5703125" style="3" customWidth="1"/>
    <col min="2822" max="2825" width="9.140625" style="3" customWidth="1"/>
    <col min="2826" max="2831" width="9.85546875" style="3" customWidth="1"/>
    <col min="2832" max="2832" width="10.85546875" style="3" bestFit="1" customWidth="1"/>
    <col min="2833" max="2844" width="0" style="3" hidden="1" customWidth="1"/>
    <col min="2845" max="2845" width="10.42578125" style="3" bestFit="1" customWidth="1"/>
    <col min="2846" max="2857" width="0" style="3" hidden="1" customWidth="1"/>
    <col min="2858" max="2858" width="10.42578125" style="3" bestFit="1" customWidth="1"/>
    <col min="2859" max="2859" width="9.140625" style="3"/>
    <col min="2860" max="2860" width="27.28515625" style="3" customWidth="1"/>
    <col min="2861" max="2861" width="9.140625" style="3"/>
    <col min="2862" max="2862" width="9.28515625" style="3" customWidth="1"/>
    <col min="2863" max="2863" width="11.85546875" style="3" customWidth="1"/>
    <col min="2864" max="2864" width="11.28515625" style="3" customWidth="1"/>
    <col min="2865" max="2865" width="9.140625" style="3"/>
    <col min="2866" max="2866" width="9.7109375" style="3" customWidth="1"/>
    <col min="2867" max="2867" width="9.140625" style="3"/>
    <col min="2868" max="2868" width="12.28515625" style="3" customWidth="1"/>
    <col min="2869" max="2875" width="9.140625" style="3"/>
    <col min="2876" max="2876" width="0" style="3" hidden="1" customWidth="1"/>
    <col min="2877" max="2891" width="9.140625" style="3"/>
    <col min="2892" max="2898" width="9.140625" style="3" customWidth="1"/>
    <col min="2899" max="3072" width="9.140625" style="3"/>
    <col min="3073" max="3073" width="4" style="3" customWidth="1"/>
    <col min="3074" max="3074" width="5.140625" style="3" customWidth="1"/>
    <col min="3075" max="3075" width="29.140625" style="3" customWidth="1"/>
    <col min="3076" max="3076" width="9.85546875" style="3" customWidth="1"/>
    <col min="3077" max="3077" width="10.5703125" style="3" customWidth="1"/>
    <col min="3078" max="3081" width="9.140625" style="3" customWidth="1"/>
    <col min="3082" max="3087" width="9.85546875" style="3" customWidth="1"/>
    <col min="3088" max="3088" width="10.85546875" style="3" bestFit="1" customWidth="1"/>
    <col min="3089" max="3100" width="0" style="3" hidden="1" customWidth="1"/>
    <col min="3101" max="3101" width="10.42578125" style="3" bestFit="1" customWidth="1"/>
    <col min="3102" max="3113" width="0" style="3" hidden="1" customWidth="1"/>
    <col min="3114" max="3114" width="10.42578125" style="3" bestFit="1" customWidth="1"/>
    <col min="3115" max="3115" width="9.140625" style="3"/>
    <col min="3116" max="3116" width="27.28515625" style="3" customWidth="1"/>
    <col min="3117" max="3117" width="9.140625" style="3"/>
    <col min="3118" max="3118" width="9.28515625" style="3" customWidth="1"/>
    <col min="3119" max="3119" width="11.85546875" style="3" customWidth="1"/>
    <col min="3120" max="3120" width="11.28515625" style="3" customWidth="1"/>
    <col min="3121" max="3121" width="9.140625" style="3"/>
    <col min="3122" max="3122" width="9.7109375" style="3" customWidth="1"/>
    <col min="3123" max="3123" width="9.140625" style="3"/>
    <col min="3124" max="3124" width="12.28515625" style="3" customWidth="1"/>
    <col min="3125" max="3131" width="9.140625" style="3"/>
    <col min="3132" max="3132" width="0" style="3" hidden="1" customWidth="1"/>
    <col min="3133" max="3147" width="9.140625" style="3"/>
    <col min="3148" max="3154" width="9.140625" style="3" customWidth="1"/>
    <col min="3155" max="3328" width="9.140625" style="3"/>
    <col min="3329" max="3329" width="4" style="3" customWidth="1"/>
    <col min="3330" max="3330" width="5.140625" style="3" customWidth="1"/>
    <col min="3331" max="3331" width="29.140625" style="3" customWidth="1"/>
    <col min="3332" max="3332" width="9.85546875" style="3" customWidth="1"/>
    <col min="3333" max="3333" width="10.5703125" style="3" customWidth="1"/>
    <col min="3334" max="3337" width="9.140625" style="3" customWidth="1"/>
    <col min="3338" max="3343" width="9.85546875" style="3" customWidth="1"/>
    <col min="3344" max="3344" width="10.85546875" style="3" bestFit="1" customWidth="1"/>
    <col min="3345" max="3356" width="0" style="3" hidden="1" customWidth="1"/>
    <col min="3357" max="3357" width="10.42578125" style="3" bestFit="1" customWidth="1"/>
    <col min="3358" max="3369" width="0" style="3" hidden="1" customWidth="1"/>
    <col min="3370" max="3370" width="10.42578125" style="3" bestFit="1" customWidth="1"/>
    <col min="3371" max="3371" width="9.140625" style="3"/>
    <col min="3372" max="3372" width="27.28515625" style="3" customWidth="1"/>
    <col min="3373" max="3373" width="9.140625" style="3"/>
    <col min="3374" max="3374" width="9.28515625" style="3" customWidth="1"/>
    <col min="3375" max="3375" width="11.85546875" style="3" customWidth="1"/>
    <col min="3376" max="3376" width="11.28515625" style="3" customWidth="1"/>
    <col min="3377" max="3377" width="9.140625" style="3"/>
    <col min="3378" max="3378" width="9.7109375" style="3" customWidth="1"/>
    <col min="3379" max="3379" width="9.140625" style="3"/>
    <col min="3380" max="3380" width="12.28515625" style="3" customWidth="1"/>
    <col min="3381" max="3387" width="9.140625" style="3"/>
    <col min="3388" max="3388" width="0" style="3" hidden="1" customWidth="1"/>
    <col min="3389" max="3403" width="9.140625" style="3"/>
    <col min="3404" max="3410" width="9.140625" style="3" customWidth="1"/>
    <col min="3411" max="3584" width="9.140625" style="3"/>
    <col min="3585" max="3585" width="4" style="3" customWidth="1"/>
    <col min="3586" max="3586" width="5.140625" style="3" customWidth="1"/>
    <col min="3587" max="3587" width="29.140625" style="3" customWidth="1"/>
    <col min="3588" max="3588" width="9.85546875" style="3" customWidth="1"/>
    <col min="3589" max="3589" width="10.5703125" style="3" customWidth="1"/>
    <col min="3590" max="3593" width="9.140625" style="3" customWidth="1"/>
    <col min="3594" max="3599" width="9.85546875" style="3" customWidth="1"/>
    <col min="3600" max="3600" width="10.85546875" style="3" bestFit="1" customWidth="1"/>
    <col min="3601" max="3612" width="0" style="3" hidden="1" customWidth="1"/>
    <col min="3613" max="3613" width="10.42578125" style="3" bestFit="1" customWidth="1"/>
    <col min="3614" max="3625" width="0" style="3" hidden="1" customWidth="1"/>
    <col min="3626" max="3626" width="10.42578125" style="3" bestFit="1" customWidth="1"/>
    <col min="3627" max="3627" width="9.140625" style="3"/>
    <col min="3628" max="3628" width="27.28515625" style="3" customWidth="1"/>
    <col min="3629" max="3629" width="9.140625" style="3"/>
    <col min="3630" max="3630" width="9.28515625" style="3" customWidth="1"/>
    <col min="3631" max="3631" width="11.85546875" style="3" customWidth="1"/>
    <col min="3632" max="3632" width="11.28515625" style="3" customWidth="1"/>
    <col min="3633" max="3633" width="9.140625" style="3"/>
    <col min="3634" max="3634" width="9.7109375" style="3" customWidth="1"/>
    <col min="3635" max="3635" width="9.140625" style="3"/>
    <col min="3636" max="3636" width="12.28515625" style="3" customWidth="1"/>
    <col min="3637" max="3643" width="9.140625" style="3"/>
    <col min="3644" max="3644" width="0" style="3" hidden="1" customWidth="1"/>
    <col min="3645" max="3659" width="9.140625" style="3"/>
    <col min="3660" max="3666" width="9.140625" style="3" customWidth="1"/>
    <col min="3667" max="3840" width="9.140625" style="3"/>
    <col min="3841" max="3841" width="4" style="3" customWidth="1"/>
    <col min="3842" max="3842" width="5.140625" style="3" customWidth="1"/>
    <col min="3843" max="3843" width="29.140625" style="3" customWidth="1"/>
    <col min="3844" max="3844" width="9.85546875" style="3" customWidth="1"/>
    <col min="3845" max="3845" width="10.5703125" style="3" customWidth="1"/>
    <col min="3846" max="3849" width="9.140625" style="3" customWidth="1"/>
    <col min="3850" max="3855" width="9.85546875" style="3" customWidth="1"/>
    <col min="3856" max="3856" width="10.85546875" style="3" bestFit="1" customWidth="1"/>
    <col min="3857" max="3868" width="0" style="3" hidden="1" customWidth="1"/>
    <col min="3869" max="3869" width="10.42578125" style="3" bestFit="1" customWidth="1"/>
    <col min="3870" max="3881" width="0" style="3" hidden="1" customWidth="1"/>
    <col min="3882" max="3882" width="10.42578125" style="3" bestFit="1" customWidth="1"/>
    <col min="3883" max="3883" width="9.140625" style="3"/>
    <col min="3884" max="3884" width="27.28515625" style="3" customWidth="1"/>
    <col min="3885" max="3885" width="9.140625" style="3"/>
    <col min="3886" max="3886" width="9.28515625" style="3" customWidth="1"/>
    <col min="3887" max="3887" width="11.85546875" style="3" customWidth="1"/>
    <col min="3888" max="3888" width="11.28515625" style="3" customWidth="1"/>
    <col min="3889" max="3889" width="9.140625" style="3"/>
    <col min="3890" max="3890" width="9.7109375" style="3" customWidth="1"/>
    <col min="3891" max="3891" width="9.140625" style="3"/>
    <col min="3892" max="3892" width="12.28515625" style="3" customWidth="1"/>
    <col min="3893" max="3899" width="9.140625" style="3"/>
    <col min="3900" max="3900" width="0" style="3" hidden="1" customWidth="1"/>
    <col min="3901" max="3915" width="9.140625" style="3"/>
    <col min="3916" max="3922" width="9.140625" style="3" customWidth="1"/>
    <col min="3923" max="4096" width="9.140625" style="3"/>
    <col min="4097" max="4097" width="4" style="3" customWidth="1"/>
    <col min="4098" max="4098" width="5.140625" style="3" customWidth="1"/>
    <col min="4099" max="4099" width="29.140625" style="3" customWidth="1"/>
    <col min="4100" max="4100" width="9.85546875" style="3" customWidth="1"/>
    <col min="4101" max="4101" width="10.5703125" style="3" customWidth="1"/>
    <col min="4102" max="4105" width="9.140625" style="3" customWidth="1"/>
    <col min="4106" max="4111" width="9.85546875" style="3" customWidth="1"/>
    <col min="4112" max="4112" width="10.85546875" style="3" bestFit="1" customWidth="1"/>
    <col min="4113" max="4124" width="0" style="3" hidden="1" customWidth="1"/>
    <col min="4125" max="4125" width="10.42578125" style="3" bestFit="1" customWidth="1"/>
    <col min="4126" max="4137" width="0" style="3" hidden="1" customWidth="1"/>
    <col min="4138" max="4138" width="10.42578125" style="3" bestFit="1" customWidth="1"/>
    <col min="4139" max="4139" width="9.140625" style="3"/>
    <col min="4140" max="4140" width="27.28515625" style="3" customWidth="1"/>
    <col min="4141" max="4141" width="9.140625" style="3"/>
    <col min="4142" max="4142" width="9.28515625" style="3" customWidth="1"/>
    <col min="4143" max="4143" width="11.85546875" style="3" customWidth="1"/>
    <col min="4144" max="4144" width="11.28515625" style="3" customWidth="1"/>
    <col min="4145" max="4145" width="9.140625" style="3"/>
    <col min="4146" max="4146" width="9.7109375" style="3" customWidth="1"/>
    <col min="4147" max="4147" width="9.140625" style="3"/>
    <col min="4148" max="4148" width="12.28515625" style="3" customWidth="1"/>
    <col min="4149" max="4155" width="9.140625" style="3"/>
    <col min="4156" max="4156" width="0" style="3" hidden="1" customWidth="1"/>
    <col min="4157" max="4171" width="9.140625" style="3"/>
    <col min="4172" max="4178" width="9.140625" style="3" customWidth="1"/>
    <col min="4179" max="4352" width="9.140625" style="3"/>
    <col min="4353" max="4353" width="4" style="3" customWidth="1"/>
    <col min="4354" max="4354" width="5.140625" style="3" customWidth="1"/>
    <col min="4355" max="4355" width="29.140625" style="3" customWidth="1"/>
    <col min="4356" max="4356" width="9.85546875" style="3" customWidth="1"/>
    <col min="4357" max="4357" width="10.5703125" style="3" customWidth="1"/>
    <col min="4358" max="4361" width="9.140625" style="3" customWidth="1"/>
    <col min="4362" max="4367" width="9.85546875" style="3" customWidth="1"/>
    <col min="4368" max="4368" width="10.85546875" style="3" bestFit="1" customWidth="1"/>
    <col min="4369" max="4380" width="0" style="3" hidden="1" customWidth="1"/>
    <col min="4381" max="4381" width="10.42578125" style="3" bestFit="1" customWidth="1"/>
    <col min="4382" max="4393" width="0" style="3" hidden="1" customWidth="1"/>
    <col min="4394" max="4394" width="10.42578125" style="3" bestFit="1" customWidth="1"/>
    <col min="4395" max="4395" width="9.140625" style="3"/>
    <col min="4396" max="4396" width="27.28515625" style="3" customWidth="1"/>
    <col min="4397" max="4397" width="9.140625" style="3"/>
    <col min="4398" max="4398" width="9.28515625" style="3" customWidth="1"/>
    <col min="4399" max="4399" width="11.85546875" style="3" customWidth="1"/>
    <col min="4400" max="4400" width="11.28515625" style="3" customWidth="1"/>
    <col min="4401" max="4401" width="9.140625" style="3"/>
    <col min="4402" max="4402" width="9.7109375" style="3" customWidth="1"/>
    <col min="4403" max="4403" width="9.140625" style="3"/>
    <col min="4404" max="4404" width="12.28515625" style="3" customWidth="1"/>
    <col min="4405" max="4411" width="9.140625" style="3"/>
    <col min="4412" max="4412" width="0" style="3" hidden="1" customWidth="1"/>
    <col min="4413" max="4427" width="9.140625" style="3"/>
    <col min="4428" max="4434" width="9.140625" style="3" customWidth="1"/>
    <col min="4435" max="4608" width="9.140625" style="3"/>
    <col min="4609" max="4609" width="4" style="3" customWidth="1"/>
    <col min="4610" max="4610" width="5.140625" style="3" customWidth="1"/>
    <col min="4611" max="4611" width="29.140625" style="3" customWidth="1"/>
    <col min="4612" max="4612" width="9.85546875" style="3" customWidth="1"/>
    <col min="4613" max="4613" width="10.5703125" style="3" customWidth="1"/>
    <col min="4614" max="4617" width="9.140625" style="3" customWidth="1"/>
    <col min="4618" max="4623" width="9.85546875" style="3" customWidth="1"/>
    <col min="4624" max="4624" width="10.85546875" style="3" bestFit="1" customWidth="1"/>
    <col min="4625" max="4636" width="0" style="3" hidden="1" customWidth="1"/>
    <col min="4637" max="4637" width="10.42578125" style="3" bestFit="1" customWidth="1"/>
    <col min="4638" max="4649" width="0" style="3" hidden="1" customWidth="1"/>
    <col min="4650" max="4650" width="10.42578125" style="3" bestFit="1" customWidth="1"/>
    <col min="4651" max="4651" width="9.140625" style="3"/>
    <col min="4652" max="4652" width="27.28515625" style="3" customWidth="1"/>
    <col min="4653" max="4653" width="9.140625" style="3"/>
    <col min="4654" max="4654" width="9.28515625" style="3" customWidth="1"/>
    <col min="4655" max="4655" width="11.85546875" style="3" customWidth="1"/>
    <col min="4656" max="4656" width="11.28515625" style="3" customWidth="1"/>
    <col min="4657" max="4657" width="9.140625" style="3"/>
    <col min="4658" max="4658" width="9.7109375" style="3" customWidth="1"/>
    <col min="4659" max="4659" width="9.140625" style="3"/>
    <col min="4660" max="4660" width="12.28515625" style="3" customWidth="1"/>
    <col min="4661" max="4667" width="9.140625" style="3"/>
    <col min="4668" max="4668" width="0" style="3" hidden="1" customWidth="1"/>
    <col min="4669" max="4683" width="9.140625" style="3"/>
    <col min="4684" max="4690" width="9.140625" style="3" customWidth="1"/>
    <col min="4691" max="4864" width="9.140625" style="3"/>
    <col min="4865" max="4865" width="4" style="3" customWidth="1"/>
    <col min="4866" max="4866" width="5.140625" style="3" customWidth="1"/>
    <col min="4867" max="4867" width="29.140625" style="3" customWidth="1"/>
    <col min="4868" max="4868" width="9.85546875" style="3" customWidth="1"/>
    <col min="4869" max="4869" width="10.5703125" style="3" customWidth="1"/>
    <col min="4870" max="4873" width="9.140625" style="3" customWidth="1"/>
    <col min="4874" max="4879" width="9.85546875" style="3" customWidth="1"/>
    <col min="4880" max="4880" width="10.85546875" style="3" bestFit="1" customWidth="1"/>
    <col min="4881" max="4892" width="0" style="3" hidden="1" customWidth="1"/>
    <col min="4893" max="4893" width="10.42578125" style="3" bestFit="1" customWidth="1"/>
    <col min="4894" max="4905" width="0" style="3" hidden="1" customWidth="1"/>
    <col min="4906" max="4906" width="10.42578125" style="3" bestFit="1" customWidth="1"/>
    <col min="4907" max="4907" width="9.140625" style="3"/>
    <col min="4908" max="4908" width="27.28515625" style="3" customWidth="1"/>
    <col min="4909" max="4909" width="9.140625" style="3"/>
    <col min="4910" max="4910" width="9.28515625" style="3" customWidth="1"/>
    <col min="4911" max="4911" width="11.85546875" style="3" customWidth="1"/>
    <col min="4912" max="4912" width="11.28515625" style="3" customWidth="1"/>
    <col min="4913" max="4913" width="9.140625" style="3"/>
    <col min="4914" max="4914" width="9.7109375" style="3" customWidth="1"/>
    <col min="4915" max="4915" width="9.140625" style="3"/>
    <col min="4916" max="4916" width="12.28515625" style="3" customWidth="1"/>
    <col min="4917" max="4923" width="9.140625" style="3"/>
    <col min="4924" max="4924" width="0" style="3" hidden="1" customWidth="1"/>
    <col min="4925" max="4939" width="9.140625" style="3"/>
    <col min="4940" max="4946" width="9.140625" style="3" customWidth="1"/>
    <col min="4947" max="5120" width="9.140625" style="3"/>
    <col min="5121" max="5121" width="4" style="3" customWidth="1"/>
    <col min="5122" max="5122" width="5.140625" style="3" customWidth="1"/>
    <col min="5123" max="5123" width="29.140625" style="3" customWidth="1"/>
    <col min="5124" max="5124" width="9.85546875" style="3" customWidth="1"/>
    <col min="5125" max="5125" width="10.5703125" style="3" customWidth="1"/>
    <col min="5126" max="5129" width="9.140625" style="3" customWidth="1"/>
    <col min="5130" max="5135" width="9.85546875" style="3" customWidth="1"/>
    <col min="5136" max="5136" width="10.85546875" style="3" bestFit="1" customWidth="1"/>
    <col min="5137" max="5148" width="0" style="3" hidden="1" customWidth="1"/>
    <col min="5149" max="5149" width="10.42578125" style="3" bestFit="1" customWidth="1"/>
    <col min="5150" max="5161" width="0" style="3" hidden="1" customWidth="1"/>
    <col min="5162" max="5162" width="10.42578125" style="3" bestFit="1" customWidth="1"/>
    <col min="5163" max="5163" width="9.140625" style="3"/>
    <col min="5164" max="5164" width="27.28515625" style="3" customWidth="1"/>
    <col min="5165" max="5165" width="9.140625" style="3"/>
    <col min="5166" max="5166" width="9.28515625" style="3" customWidth="1"/>
    <col min="5167" max="5167" width="11.85546875" style="3" customWidth="1"/>
    <col min="5168" max="5168" width="11.28515625" style="3" customWidth="1"/>
    <col min="5169" max="5169" width="9.140625" style="3"/>
    <col min="5170" max="5170" width="9.7109375" style="3" customWidth="1"/>
    <col min="5171" max="5171" width="9.140625" style="3"/>
    <col min="5172" max="5172" width="12.28515625" style="3" customWidth="1"/>
    <col min="5173" max="5179" width="9.140625" style="3"/>
    <col min="5180" max="5180" width="0" style="3" hidden="1" customWidth="1"/>
    <col min="5181" max="5195" width="9.140625" style="3"/>
    <col min="5196" max="5202" width="9.140625" style="3" customWidth="1"/>
    <col min="5203" max="5376" width="9.140625" style="3"/>
    <col min="5377" max="5377" width="4" style="3" customWidth="1"/>
    <col min="5378" max="5378" width="5.140625" style="3" customWidth="1"/>
    <col min="5379" max="5379" width="29.140625" style="3" customWidth="1"/>
    <col min="5380" max="5380" width="9.85546875" style="3" customWidth="1"/>
    <col min="5381" max="5381" width="10.5703125" style="3" customWidth="1"/>
    <col min="5382" max="5385" width="9.140625" style="3" customWidth="1"/>
    <col min="5386" max="5391" width="9.85546875" style="3" customWidth="1"/>
    <col min="5392" max="5392" width="10.85546875" style="3" bestFit="1" customWidth="1"/>
    <col min="5393" max="5404" width="0" style="3" hidden="1" customWidth="1"/>
    <col min="5405" max="5405" width="10.42578125" style="3" bestFit="1" customWidth="1"/>
    <col min="5406" max="5417" width="0" style="3" hidden="1" customWidth="1"/>
    <col min="5418" max="5418" width="10.42578125" style="3" bestFit="1" customWidth="1"/>
    <col min="5419" max="5419" width="9.140625" style="3"/>
    <col min="5420" max="5420" width="27.28515625" style="3" customWidth="1"/>
    <col min="5421" max="5421" width="9.140625" style="3"/>
    <col min="5422" max="5422" width="9.28515625" style="3" customWidth="1"/>
    <col min="5423" max="5423" width="11.85546875" style="3" customWidth="1"/>
    <col min="5424" max="5424" width="11.28515625" style="3" customWidth="1"/>
    <col min="5425" max="5425" width="9.140625" style="3"/>
    <col min="5426" max="5426" width="9.7109375" style="3" customWidth="1"/>
    <col min="5427" max="5427" width="9.140625" style="3"/>
    <col min="5428" max="5428" width="12.28515625" style="3" customWidth="1"/>
    <col min="5429" max="5435" width="9.140625" style="3"/>
    <col min="5436" max="5436" width="0" style="3" hidden="1" customWidth="1"/>
    <col min="5437" max="5451" width="9.140625" style="3"/>
    <col min="5452" max="5458" width="9.140625" style="3" customWidth="1"/>
    <col min="5459" max="5632" width="9.140625" style="3"/>
    <col min="5633" max="5633" width="4" style="3" customWidth="1"/>
    <col min="5634" max="5634" width="5.140625" style="3" customWidth="1"/>
    <col min="5635" max="5635" width="29.140625" style="3" customWidth="1"/>
    <col min="5636" max="5636" width="9.85546875" style="3" customWidth="1"/>
    <col min="5637" max="5637" width="10.5703125" style="3" customWidth="1"/>
    <col min="5638" max="5641" width="9.140625" style="3" customWidth="1"/>
    <col min="5642" max="5647" width="9.85546875" style="3" customWidth="1"/>
    <col min="5648" max="5648" width="10.85546875" style="3" bestFit="1" customWidth="1"/>
    <col min="5649" max="5660" width="0" style="3" hidden="1" customWidth="1"/>
    <col min="5661" max="5661" width="10.42578125" style="3" bestFit="1" customWidth="1"/>
    <col min="5662" max="5673" width="0" style="3" hidden="1" customWidth="1"/>
    <col min="5674" max="5674" width="10.42578125" style="3" bestFit="1" customWidth="1"/>
    <col min="5675" max="5675" width="9.140625" style="3"/>
    <col min="5676" max="5676" width="27.28515625" style="3" customWidth="1"/>
    <col min="5677" max="5677" width="9.140625" style="3"/>
    <col min="5678" max="5678" width="9.28515625" style="3" customWidth="1"/>
    <col min="5679" max="5679" width="11.85546875" style="3" customWidth="1"/>
    <col min="5680" max="5680" width="11.28515625" style="3" customWidth="1"/>
    <col min="5681" max="5681" width="9.140625" style="3"/>
    <col min="5682" max="5682" width="9.7109375" style="3" customWidth="1"/>
    <col min="5683" max="5683" width="9.140625" style="3"/>
    <col min="5684" max="5684" width="12.28515625" style="3" customWidth="1"/>
    <col min="5685" max="5691" width="9.140625" style="3"/>
    <col min="5692" max="5692" width="0" style="3" hidden="1" customWidth="1"/>
    <col min="5693" max="5707" width="9.140625" style="3"/>
    <col min="5708" max="5714" width="9.140625" style="3" customWidth="1"/>
    <col min="5715" max="5888" width="9.140625" style="3"/>
    <col min="5889" max="5889" width="4" style="3" customWidth="1"/>
    <col min="5890" max="5890" width="5.140625" style="3" customWidth="1"/>
    <col min="5891" max="5891" width="29.140625" style="3" customWidth="1"/>
    <col min="5892" max="5892" width="9.85546875" style="3" customWidth="1"/>
    <col min="5893" max="5893" width="10.5703125" style="3" customWidth="1"/>
    <col min="5894" max="5897" width="9.140625" style="3" customWidth="1"/>
    <col min="5898" max="5903" width="9.85546875" style="3" customWidth="1"/>
    <col min="5904" max="5904" width="10.85546875" style="3" bestFit="1" customWidth="1"/>
    <col min="5905" max="5916" width="0" style="3" hidden="1" customWidth="1"/>
    <col min="5917" max="5917" width="10.42578125" style="3" bestFit="1" customWidth="1"/>
    <col min="5918" max="5929" width="0" style="3" hidden="1" customWidth="1"/>
    <col min="5930" max="5930" width="10.42578125" style="3" bestFit="1" customWidth="1"/>
    <col min="5931" max="5931" width="9.140625" style="3"/>
    <col min="5932" max="5932" width="27.28515625" style="3" customWidth="1"/>
    <col min="5933" max="5933" width="9.140625" style="3"/>
    <col min="5934" max="5934" width="9.28515625" style="3" customWidth="1"/>
    <col min="5935" max="5935" width="11.85546875" style="3" customWidth="1"/>
    <col min="5936" max="5936" width="11.28515625" style="3" customWidth="1"/>
    <col min="5937" max="5937" width="9.140625" style="3"/>
    <col min="5938" max="5938" width="9.7109375" style="3" customWidth="1"/>
    <col min="5939" max="5939" width="9.140625" style="3"/>
    <col min="5940" max="5940" width="12.28515625" style="3" customWidth="1"/>
    <col min="5941" max="5947" width="9.140625" style="3"/>
    <col min="5948" max="5948" width="0" style="3" hidden="1" customWidth="1"/>
    <col min="5949" max="5963" width="9.140625" style="3"/>
    <col min="5964" max="5970" width="9.140625" style="3" customWidth="1"/>
    <col min="5971" max="6144" width="9.140625" style="3"/>
    <col min="6145" max="6145" width="4" style="3" customWidth="1"/>
    <col min="6146" max="6146" width="5.140625" style="3" customWidth="1"/>
    <col min="6147" max="6147" width="29.140625" style="3" customWidth="1"/>
    <col min="6148" max="6148" width="9.85546875" style="3" customWidth="1"/>
    <col min="6149" max="6149" width="10.5703125" style="3" customWidth="1"/>
    <col min="6150" max="6153" width="9.140625" style="3" customWidth="1"/>
    <col min="6154" max="6159" width="9.85546875" style="3" customWidth="1"/>
    <col min="6160" max="6160" width="10.85546875" style="3" bestFit="1" customWidth="1"/>
    <col min="6161" max="6172" width="0" style="3" hidden="1" customWidth="1"/>
    <col min="6173" max="6173" width="10.42578125" style="3" bestFit="1" customWidth="1"/>
    <col min="6174" max="6185" width="0" style="3" hidden="1" customWidth="1"/>
    <col min="6186" max="6186" width="10.42578125" style="3" bestFit="1" customWidth="1"/>
    <col min="6187" max="6187" width="9.140625" style="3"/>
    <col min="6188" max="6188" width="27.28515625" style="3" customWidth="1"/>
    <col min="6189" max="6189" width="9.140625" style="3"/>
    <col min="6190" max="6190" width="9.28515625" style="3" customWidth="1"/>
    <col min="6191" max="6191" width="11.85546875" style="3" customWidth="1"/>
    <col min="6192" max="6192" width="11.28515625" style="3" customWidth="1"/>
    <col min="6193" max="6193" width="9.140625" style="3"/>
    <col min="6194" max="6194" width="9.7109375" style="3" customWidth="1"/>
    <col min="6195" max="6195" width="9.140625" style="3"/>
    <col min="6196" max="6196" width="12.28515625" style="3" customWidth="1"/>
    <col min="6197" max="6203" width="9.140625" style="3"/>
    <col min="6204" max="6204" width="0" style="3" hidden="1" customWidth="1"/>
    <col min="6205" max="6219" width="9.140625" style="3"/>
    <col min="6220" max="6226" width="9.140625" style="3" customWidth="1"/>
    <col min="6227" max="6400" width="9.140625" style="3"/>
    <col min="6401" max="6401" width="4" style="3" customWidth="1"/>
    <col min="6402" max="6402" width="5.140625" style="3" customWidth="1"/>
    <col min="6403" max="6403" width="29.140625" style="3" customWidth="1"/>
    <col min="6404" max="6404" width="9.85546875" style="3" customWidth="1"/>
    <col min="6405" max="6405" width="10.5703125" style="3" customWidth="1"/>
    <col min="6406" max="6409" width="9.140625" style="3" customWidth="1"/>
    <col min="6410" max="6415" width="9.85546875" style="3" customWidth="1"/>
    <col min="6416" max="6416" width="10.85546875" style="3" bestFit="1" customWidth="1"/>
    <col min="6417" max="6428" width="0" style="3" hidden="1" customWidth="1"/>
    <col min="6429" max="6429" width="10.42578125" style="3" bestFit="1" customWidth="1"/>
    <col min="6430" max="6441" width="0" style="3" hidden="1" customWidth="1"/>
    <col min="6442" max="6442" width="10.42578125" style="3" bestFit="1" customWidth="1"/>
    <col min="6443" max="6443" width="9.140625" style="3"/>
    <col min="6444" max="6444" width="27.28515625" style="3" customWidth="1"/>
    <col min="6445" max="6445" width="9.140625" style="3"/>
    <col min="6446" max="6446" width="9.28515625" style="3" customWidth="1"/>
    <col min="6447" max="6447" width="11.85546875" style="3" customWidth="1"/>
    <col min="6448" max="6448" width="11.28515625" style="3" customWidth="1"/>
    <col min="6449" max="6449" width="9.140625" style="3"/>
    <col min="6450" max="6450" width="9.7109375" style="3" customWidth="1"/>
    <col min="6451" max="6451" width="9.140625" style="3"/>
    <col min="6452" max="6452" width="12.28515625" style="3" customWidth="1"/>
    <col min="6453" max="6459" width="9.140625" style="3"/>
    <col min="6460" max="6460" width="0" style="3" hidden="1" customWidth="1"/>
    <col min="6461" max="6475" width="9.140625" style="3"/>
    <col min="6476" max="6482" width="9.140625" style="3" customWidth="1"/>
    <col min="6483" max="6656" width="9.140625" style="3"/>
    <col min="6657" max="6657" width="4" style="3" customWidth="1"/>
    <col min="6658" max="6658" width="5.140625" style="3" customWidth="1"/>
    <col min="6659" max="6659" width="29.140625" style="3" customWidth="1"/>
    <col min="6660" max="6660" width="9.85546875" style="3" customWidth="1"/>
    <col min="6661" max="6661" width="10.5703125" style="3" customWidth="1"/>
    <col min="6662" max="6665" width="9.140625" style="3" customWidth="1"/>
    <col min="6666" max="6671" width="9.85546875" style="3" customWidth="1"/>
    <col min="6672" max="6672" width="10.85546875" style="3" bestFit="1" customWidth="1"/>
    <col min="6673" max="6684" width="0" style="3" hidden="1" customWidth="1"/>
    <col min="6685" max="6685" width="10.42578125" style="3" bestFit="1" customWidth="1"/>
    <col min="6686" max="6697" width="0" style="3" hidden="1" customWidth="1"/>
    <col min="6698" max="6698" width="10.42578125" style="3" bestFit="1" customWidth="1"/>
    <col min="6699" max="6699" width="9.140625" style="3"/>
    <col min="6700" max="6700" width="27.28515625" style="3" customWidth="1"/>
    <col min="6701" max="6701" width="9.140625" style="3"/>
    <col min="6702" max="6702" width="9.28515625" style="3" customWidth="1"/>
    <col min="6703" max="6703" width="11.85546875" style="3" customWidth="1"/>
    <col min="6704" max="6704" width="11.28515625" style="3" customWidth="1"/>
    <col min="6705" max="6705" width="9.140625" style="3"/>
    <col min="6706" max="6706" width="9.7109375" style="3" customWidth="1"/>
    <col min="6707" max="6707" width="9.140625" style="3"/>
    <col min="6708" max="6708" width="12.28515625" style="3" customWidth="1"/>
    <col min="6709" max="6715" width="9.140625" style="3"/>
    <col min="6716" max="6716" width="0" style="3" hidden="1" customWidth="1"/>
    <col min="6717" max="6731" width="9.140625" style="3"/>
    <col min="6732" max="6738" width="9.140625" style="3" customWidth="1"/>
    <col min="6739" max="6912" width="9.140625" style="3"/>
    <col min="6913" max="6913" width="4" style="3" customWidth="1"/>
    <col min="6914" max="6914" width="5.140625" style="3" customWidth="1"/>
    <col min="6915" max="6915" width="29.140625" style="3" customWidth="1"/>
    <col min="6916" max="6916" width="9.85546875" style="3" customWidth="1"/>
    <col min="6917" max="6917" width="10.5703125" style="3" customWidth="1"/>
    <col min="6918" max="6921" width="9.140625" style="3" customWidth="1"/>
    <col min="6922" max="6927" width="9.85546875" style="3" customWidth="1"/>
    <col min="6928" max="6928" width="10.85546875" style="3" bestFit="1" customWidth="1"/>
    <col min="6929" max="6940" width="0" style="3" hidden="1" customWidth="1"/>
    <col min="6941" max="6941" width="10.42578125" style="3" bestFit="1" customWidth="1"/>
    <col min="6942" max="6953" width="0" style="3" hidden="1" customWidth="1"/>
    <col min="6954" max="6954" width="10.42578125" style="3" bestFit="1" customWidth="1"/>
    <col min="6955" max="6955" width="9.140625" style="3"/>
    <col min="6956" max="6956" width="27.28515625" style="3" customWidth="1"/>
    <col min="6957" max="6957" width="9.140625" style="3"/>
    <col min="6958" max="6958" width="9.28515625" style="3" customWidth="1"/>
    <col min="6959" max="6959" width="11.85546875" style="3" customWidth="1"/>
    <col min="6960" max="6960" width="11.28515625" style="3" customWidth="1"/>
    <col min="6961" max="6961" width="9.140625" style="3"/>
    <col min="6962" max="6962" width="9.7109375" style="3" customWidth="1"/>
    <col min="6963" max="6963" width="9.140625" style="3"/>
    <col min="6964" max="6964" width="12.28515625" style="3" customWidth="1"/>
    <col min="6965" max="6971" width="9.140625" style="3"/>
    <col min="6972" max="6972" width="0" style="3" hidden="1" customWidth="1"/>
    <col min="6973" max="6987" width="9.140625" style="3"/>
    <col min="6988" max="6994" width="9.140625" style="3" customWidth="1"/>
    <col min="6995" max="7168" width="9.140625" style="3"/>
    <col min="7169" max="7169" width="4" style="3" customWidth="1"/>
    <col min="7170" max="7170" width="5.140625" style="3" customWidth="1"/>
    <col min="7171" max="7171" width="29.140625" style="3" customWidth="1"/>
    <col min="7172" max="7172" width="9.85546875" style="3" customWidth="1"/>
    <col min="7173" max="7173" width="10.5703125" style="3" customWidth="1"/>
    <col min="7174" max="7177" width="9.140625" style="3" customWidth="1"/>
    <col min="7178" max="7183" width="9.85546875" style="3" customWidth="1"/>
    <col min="7184" max="7184" width="10.85546875" style="3" bestFit="1" customWidth="1"/>
    <col min="7185" max="7196" width="0" style="3" hidden="1" customWidth="1"/>
    <col min="7197" max="7197" width="10.42578125" style="3" bestFit="1" customWidth="1"/>
    <col min="7198" max="7209" width="0" style="3" hidden="1" customWidth="1"/>
    <col min="7210" max="7210" width="10.42578125" style="3" bestFit="1" customWidth="1"/>
    <col min="7211" max="7211" width="9.140625" style="3"/>
    <col min="7212" max="7212" width="27.28515625" style="3" customWidth="1"/>
    <col min="7213" max="7213" width="9.140625" style="3"/>
    <col min="7214" max="7214" width="9.28515625" style="3" customWidth="1"/>
    <col min="7215" max="7215" width="11.85546875" style="3" customWidth="1"/>
    <col min="7216" max="7216" width="11.28515625" style="3" customWidth="1"/>
    <col min="7217" max="7217" width="9.140625" style="3"/>
    <col min="7218" max="7218" width="9.7109375" style="3" customWidth="1"/>
    <col min="7219" max="7219" width="9.140625" style="3"/>
    <col min="7220" max="7220" width="12.28515625" style="3" customWidth="1"/>
    <col min="7221" max="7227" width="9.140625" style="3"/>
    <col min="7228" max="7228" width="0" style="3" hidden="1" customWidth="1"/>
    <col min="7229" max="7243" width="9.140625" style="3"/>
    <col min="7244" max="7250" width="9.140625" style="3" customWidth="1"/>
    <col min="7251" max="7424" width="9.140625" style="3"/>
    <col min="7425" max="7425" width="4" style="3" customWidth="1"/>
    <col min="7426" max="7426" width="5.140625" style="3" customWidth="1"/>
    <col min="7427" max="7427" width="29.140625" style="3" customWidth="1"/>
    <col min="7428" max="7428" width="9.85546875" style="3" customWidth="1"/>
    <col min="7429" max="7429" width="10.5703125" style="3" customWidth="1"/>
    <col min="7430" max="7433" width="9.140625" style="3" customWidth="1"/>
    <col min="7434" max="7439" width="9.85546875" style="3" customWidth="1"/>
    <col min="7440" max="7440" width="10.85546875" style="3" bestFit="1" customWidth="1"/>
    <col min="7441" max="7452" width="0" style="3" hidden="1" customWidth="1"/>
    <col min="7453" max="7453" width="10.42578125" style="3" bestFit="1" customWidth="1"/>
    <col min="7454" max="7465" width="0" style="3" hidden="1" customWidth="1"/>
    <col min="7466" max="7466" width="10.42578125" style="3" bestFit="1" customWidth="1"/>
    <col min="7467" max="7467" width="9.140625" style="3"/>
    <col min="7468" max="7468" width="27.28515625" style="3" customWidth="1"/>
    <col min="7469" max="7469" width="9.140625" style="3"/>
    <col min="7470" max="7470" width="9.28515625" style="3" customWidth="1"/>
    <col min="7471" max="7471" width="11.85546875" style="3" customWidth="1"/>
    <col min="7472" max="7472" width="11.28515625" style="3" customWidth="1"/>
    <col min="7473" max="7473" width="9.140625" style="3"/>
    <col min="7474" max="7474" width="9.7109375" style="3" customWidth="1"/>
    <col min="7475" max="7475" width="9.140625" style="3"/>
    <col min="7476" max="7476" width="12.28515625" style="3" customWidth="1"/>
    <col min="7477" max="7483" width="9.140625" style="3"/>
    <col min="7484" max="7484" width="0" style="3" hidden="1" customWidth="1"/>
    <col min="7485" max="7499" width="9.140625" style="3"/>
    <col min="7500" max="7506" width="9.140625" style="3" customWidth="1"/>
    <col min="7507" max="7680" width="9.140625" style="3"/>
    <col min="7681" max="7681" width="4" style="3" customWidth="1"/>
    <col min="7682" max="7682" width="5.140625" style="3" customWidth="1"/>
    <col min="7683" max="7683" width="29.140625" style="3" customWidth="1"/>
    <col min="7684" max="7684" width="9.85546875" style="3" customWidth="1"/>
    <col min="7685" max="7685" width="10.5703125" style="3" customWidth="1"/>
    <col min="7686" max="7689" width="9.140625" style="3" customWidth="1"/>
    <col min="7690" max="7695" width="9.85546875" style="3" customWidth="1"/>
    <col min="7696" max="7696" width="10.85546875" style="3" bestFit="1" customWidth="1"/>
    <col min="7697" max="7708" width="0" style="3" hidden="1" customWidth="1"/>
    <col min="7709" max="7709" width="10.42578125" style="3" bestFit="1" customWidth="1"/>
    <col min="7710" max="7721" width="0" style="3" hidden="1" customWidth="1"/>
    <col min="7722" max="7722" width="10.42578125" style="3" bestFit="1" customWidth="1"/>
    <col min="7723" max="7723" width="9.140625" style="3"/>
    <col min="7724" max="7724" width="27.28515625" style="3" customWidth="1"/>
    <col min="7725" max="7725" width="9.140625" style="3"/>
    <col min="7726" max="7726" width="9.28515625" style="3" customWidth="1"/>
    <col min="7727" max="7727" width="11.85546875" style="3" customWidth="1"/>
    <col min="7728" max="7728" width="11.28515625" style="3" customWidth="1"/>
    <col min="7729" max="7729" width="9.140625" style="3"/>
    <col min="7730" max="7730" width="9.7109375" style="3" customWidth="1"/>
    <col min="7731" max="7731" width="9.140625" style="3"/>
    <col min="7732" max="7732" width="12.28515625" style="3" customWidth="1"/>
    <col min="7733" max="7739" width="9.140625" style="3"/>
    <col min="7740" max="7740" width="0" style="3" hidden="1" customWidth="1"/>
    <col min="7741" max="7755" width="9.140625" style="3"/>
    <col min="7756" max="7762" width="9.140625" style="3" customWidth="1"/>
    <col min="7763" max="7936" width="9.140625" style="3"/>
    <col min="7937" max="7937" width="4" style="3" customWidth="1"/>
    <col min="7938" max="7938" width="5.140625" style="3" customWidth="1"/>
    <col min="7939" max="7939" width="29.140625" style="3" customWidth="1"/>
    <col min="7940" max="7940" width="9.85546875" style="3" customWidth="1"/>
    <col min="7941" max="7941" width="10.5703125" style="3" customWidth="1"/>
    <col min="7942" max="7945" width="9.140625" style="3" customWidth="1"/>
    <col min="7946" max="7951" width="9.85546875" style="3" customWidth="1"/>
    <col min="7952" max="7952" width="10.85546875" style="3" bestFit="1" customWidth="1"/>
    <col min="7953" max="7964" width="0" style="3" hidden="1" customWidth="1"/>
    <col min="7965" max="7965" width="10.42578125" style="3" bestFit="1" customWidth="1"/>
    <col min="7966" max="7977" width="0" style="3" hidden="1" customWidth="1"/>
    <col min="7978" max="7978" width="10.42578125" style="3" bestFit="1" customWidth="1"/>
    <col min="7979" max="7979" width="9.140625" style="3"/>
    <col min="7980" max="7980" width="27.28515625" style="3" customWidth="1"/>
    <col min="7981" max="7981" width="9.140625" style="3"/>
    <col min="7982" max="7982" width="9.28515625" style="3" customWidth="1"/>
    <col min="7983" max="7983" width="11.85546875" style="3" customWidth="1"/>
    <col min="7984" max="7984" width="11.28515625" style="3" customWidth="1"/>
    <col min="7985" max="7985" width="9.140625" style="3"/>
    <col min="7986" max="7986" width="9.7109375" style="3" customWidth="1"/>
    <col min="7987" max="7987" width="9.140625" style="3"/>
    <col min="7988" max="7988" width="12.28515625" style="3" customWidth="1"/>
    <col min="7989" max="7995" width="9.140625" style="3"/>
    <col min="7996" max="7996" width="0" style="3" hidden="1" customWidth="1"/>
    <col min="7997" max="8011" width="9.140625" style="3"/>
    <col min="8012" max="8018" width="9.140625" style="3" customWidth="1"/>
    <col min="8019" max="8192" width="9.140625" style="3"/>
    <col min="8193" max="8193" width="4" style="3" customWidth="1"/>
    <col min="8194" max="8194" width="5.140625" style="3" customWidth="1"/>
    <col min="8195" max="8195" width="29.140625" style="3" customWidth="1"/>
    <col min="8196" max="8196" width="9.85546875" style="3" customWidth="1"/>
    <col min="8197" max="8197" width="10.5703125" style="3" customWidth="1"/>
    <col min="8198" max="8201" width="9.140625" style="3" customWidth="1"/>
    <col min="8202" max="8207" width="9.85546875" style="3" customWidth="1"/>
    <col min="8208" max="8208" width="10.85546875" style="3" bestFit="1" customWidth="1"/>
    <col min="8209" max="8220" width="0" style="3" hidden="1" customWidth="1"/>
    <col min="8221" max="8221" width="10.42578125" style="3" bestFit="1" customWidth="1"/>
    <col min="8222" max="8233" width="0" style="3" hidden="1" customWidth="1"/>
    <col min="8234" max="8234" width="10.42578125" style="3" bestFit="1" customWidth="1"/>
    <col min="8235" max="8235" width="9.140625" style="3"/>
    <col min="8236" max="8236" width="27.28515625" style="3" customWidth="1"/>
    <col min="8237" max="8237" width="9.140625" style="3"/>
    <col min="8238" max="8238" width="9.28515625" style="3" customWidth="1"/>
    <col min="8239" max="8239" width="11.85546875" style="3" customWidth="1"/>
    <col min="8240" max="8240" width="11.28515625" style="3" customWidth="1"/>
    <col min="8241" max="8241" width="9.140625" style="3"/>
    <col min="8242" max="8242" width="9.7109375" style="3" customWidth="1"/>
    <col min="8243" max="8243" width="9.140625" style="3"/>
    <col min="8244" max="8244" width="12.28515625" style="3" customWidth="1"/>
    <col min="8245" max="8251" width="9.140625" style="3"/>
    <col min="8252" max="8252" width="0" style="3" hidden="1" customWidth="1"/>
    <col min="8253" max="8267" width="9.140625" style="3"/>
    <col min="8268" max="8274" width="9.140625" style="3" customWidth="1"/>
    <col min="8275" max="8448" width="9.140625" style="3"/>
    <col min="8449" max="8449" width="4" style="3" customWidth="1"/>
    <col min="8450" max="8450" width="5.140625" style="3" customWidth="1"/>
    <col min="8451" max="8451" width="29.140625" style="3" customWidth="1"/>
    <col min="8452" max="8452" width="9.85546875" style="3" customWidth="1"/>
    <col min="8453" max="8453" width="10.5703125" style="3" customWidth="1"/>
    <col min="8454" max="8457" width="9.140625" style="3" customWidth="1"/>
    <col min="8458" max="8463" width="9.85546875" style="3" customWidth="1"/>
    <col min="8464" max="8464" width="10.85546875" style="3" bestFit="1" customWidth="1"/>
    <col min="8465" max="8476" width="0" style="3" hidden="1" customWidth="1"/>
    <col min="8477" max="8477" width="10.42578125" style="3" bestFit="1" customWidth="1"/>
    <col min="8478" max="8489" width="0" style="3" hidden="1" customWidth="1"/>
    <col min="8490" max="8490" width="10.42578125" style="3" bestFit="1" customWidth="1"/>
    <col min="8491" max="8491" width="9.140625" style="3"/>
    <col min="8492" max="8492" width="27.28515625" style="3" customWidth="1"/>
    <col min="8493" max="8493" width="9.140625" style="3"/>
    <col min="8494" max="8494" width="9.28515625" style="3" customWidth="1"/>
    <col min="8495" max="8495" width="11.85546875" style="3" customWidth="1"/>
    <col min="8496" max="8496" width="11.28515625" style="3" customWidth="1"/>
    <col min="8497" max="8497" width="9.140625" style="3"/>
    <col min="8498" max="8498" width="9.7109375" style="3" customWidth="1"/>
    <col min="8499" max="8499" width="9.140625" style="3"/>
    <col min="8500" max="8500" width="12.28515625" style="3" customWidth="1"/>
    <col min="8501" max="8507" width="9.140625" style="3"/>
    <col min="8508" max="8508" width="0" style="3" hidden="1" customWidth="1"/>
    <col min="8509" max="8523" width="9.140625" style="3"/>
    <col min="8524" max="8530" width="9.140625" style="3" customWidth="1"/>
    <col min="8531" max="8704" width="9.140625" style="3"/>
    <col min="8705" max="8705" width="4" style="3" customWidth="1"/>
    <col min="8706" max="8706" width="5.140625" style="3" customWidth="1"/>
    <col min="8707" max="8707" width="29.140625" style="3" customWidth="1"/>
    <col min="8708" max="8708" width="9.85546875" style="3" customWidth="1"/>
    <col min="8709" max="8709" width="10.5703125" style="3" customWidth="1"/>
    <col min="8710" max="8713" width="9.140625" style="3" customWidth="1"/>
    <col min="8714" max="8719" width="9.85546875" style="3" customWidth="1"/>
    <col min="8720" max="8720" width="10.85546875" style="3" bestFit="1" customWidth="1"/>
    <col min="8721" max="8732" width="0" style="3" hidden="1" customWidth="1"/>
    <col min="8733" max="8733" width="10.42578125" style="3" bestFit="1" customWidth="1"/>
    <col min="8734" max="8745" width="0" style="3" hidden="1" customWidth="1"/>
    <col min="8746" max="8746" width="10.42578125" style="3" bestFit="1" customWidth="1"/>
    <col min="8747" max="8747" width="9.140625" style="3"/>
    <col min="8748" max="8748" width="27.28515625" style="3" customWidth="1"/>
    <col min="8749" max="8749" width="9.140625" style="3"/>
    <col min="8750" max="8750" width="9.28515625" style="3" customWidth="1"/>
    <col min="8751" max="8751" width="11.85546875" style="3" customWidth="1"/>
    <col min="8752" max="8752" width="11.28515625" style="3" customWidth="1"/>
    <col min="8753" max="8753" width="9.140625" style="3"/>
    <col min="8754" max="8754" width="9.7109375" style="3" customWidth="1"/>
    <col min="8755" max="8755" width="9.140625" style="3"/>
    <col min="8756" max="8756" width="12.28515625" style="3" customWidth="1"/>
    <col min="8757" max="8763" width="9.140625" style="3"/>
    <col min="8764" max="8764" width="0" style="3" hidden="1" customWidth="1"/>
    <col min="8765" max="8779" width="9.140625" style="3"/>
    <col min="8780" max="8786" width="9.140625" style="3" customWidth="1"/>
    <col min="8787" max="8960" width="9.140625" style="3"/>
    <col min="8961" max="8961" width="4" style="3" customWidth="1"/>
    <col min="8962" max="8962" width="5.140625" style="3" customWidth="1"/>
    <col min="8963" max="8963" width="29.140625" style="3" customWidth="1"/>
    <col min="8964" max="8964" width="9.85546875" style="3" customWidth="1"/>
    <col min="8965" max="8965" width="10.5703125" style="3" customWidth="1"/>
    <col min="8966" max="8969" width="9.140625" style="3" customWidth="1"/>
    <col min="8970" max="8975" width="9.85546875" style="3" customWidth="1"/>
    <col min="8976" max="8976" width="10.85546875" style="3" bestFit="1" customWidth="1"/>
    <col min="8977" max="8988" width="0" style="3" hidden="1" customWidth="1"/>
    <col min="8989" max="8989" width="10.42578125" style="3" bestFit="1" customWidth="1"/>
    <col min="8990" max="9001" width="0" style="3" hidden="1" customWidth="1"/>
    <col min="9002" max="9002" width="10.42578125" style="3" bestFit="1" customWidth="1"/>
    <col min="9003" max="9003" width="9.140625" style="3"/>
    <col min="9004" max="9004" width="27.28515625" style="3" customWidth="1"/>
    <col min="9005" max="9005" width="9.140625" style="3"/>
    <col min="9006" max="9006" width="9.28515625" style="3" customWidth="1"/>
    <col min="9007" max="9007" width="11.85546875" style="3" customWidth="1"/>
    <col min="9008" max="9008" width="11.28515625" style="3" customWidth="1"/>
    <col min="9009" max="9009" width="9.140625" style="3"/>
    <col min="9010" max="9010" width="9.7109375" style="3" customWidth="1"/>
    <col min="9011" max="9011" width="9.140625" style="3"/>
    <col min="9012" max="9012" width="12.28515625" style="3" customWidth="1"/>
    <col min="9013" max="9019" width="9.140625" style="3"/>
    <col min="9020" max="9020" width="0" style="3" hidden="1" customWidth="1"/>
    <col min="9021" max="9035" width="9.140625" style="3"/>
    <col min="9036" max="9042" width="9.140625" style="3" customWidth="1"/>
    <col min="9043" max="9216" width="9.140625" style="3"/>
    <col min="9217" max="9217" width="4" style="3" customWidth="1"/>
    <col min="9218" max="9218" width="5.140625" style="3" customWidth="1"/>
    <col min="9219" max="9219" width="29.140625" style="3" customWidth="1"/>
    <col min="9220" max="9220" width="9.85546875" style="3" customWidth="1"/>
    <col min="9221" max="9221" width="10.5703125" style="3" customWidth="1"/>
    <col min="9222" max="9225" width="9.140625" style="3" customWidth="1"/>
    <col min="9226" max="9231" width="9.85546875" style="3" customWidth="1"/>
    <col min="9232" max="9232" width="10.85546875" style="3" bestFit="1" customWidth="1"/>
    <col min="9233" max="9244" width="0" style="3" hidden="1" customWidth="1"/>
    <col min="9245" max="9245" width="10.42578125" style="3" bestFit="1" customWidth="1"/>
    <col min="9246" max="9257" width="0" style="3" hidden="1" customWidth="1"/>
    <col min="9258" max="9258" width="10.42578125" style="3" bestFit="1" customWidth="1"/>
    <col min="9259" max="9259" width="9.140625" style="3"/>
    <col min="9260" max="9260" width="27.28515625" style="3" customWidth="1"/>
    <col min="9261" max="9261" width="9.140625" style="3"/>
    <col min="9262" max="9262" width="9.28515625" style="3" customWidth="1"/>
    <col min="9263" max="9263" width="11.85546875" style="3" customWidth="1"/>
    <col min="9264" max="9264" width="11.28515625" style="3" customWidth="1"/>
    <col min="9265" max="9265" width="9.140625" style="3"/>
    <col min="9266" max="9266" width="9.7109375" style="3" customWidth="1"/>
    <col min="9267" max="9267" width="9.140625" style="3"/>
    <col min="9268" max="9268" width="12.28515625" style="3" customWidth="1"/>
    <col min="9269" max="9275" width="9.140625" style="3"/>
    <col min="9276" max="9276" width="0" style="3" hidden="1" customWidth="1"/>
    <col min="9277" max="9291" width="9.140625" style="3"/>
    <col min="9292" max="9298" width="9.140625" style="3" customWidth="1"/>
    <col min="9299" max="9472" width="9.140625" style="3"/>
    <col min="9473" max="9473" width="4" style="3" customWidth="1"/>
    <col min="9474" max="9474" width="5.140625" style="3" customWidth="1"/>
    <col min="9475" max="9475" width="29.140625" style="3" customWidth="1"/>
    <col min="9476" max="9476" width="9.85546875" style="3" customWidth="1"/>
    <col min="9477" max="9477" width="10.5703125" style="3" customWidth="1"/>
    <col min="9478" max="9481" width="9.140625" style="3" customWidth="1"/>
    <col min="9482" max="9487" width="9.85546875" style="3" customWidth="1"/>
    <col min="9488" max="9488" width="10.85546875" style="3" bestFit="1" customWidth="1"/>
    <col min="9489" max="9500" width="0" style="3" hidden="1" customWidth="1"/>
    <col min="9501" max="9501" width="10.42578125" style="3" bestFit="1" customWidth="1"/>
    <col min="9502" max="9513" width="0" style="3" hidden="1" customWidth="1"/>
    <col min="9514" max="9514" width="10.42578125" style="3" bestFit="1" customWidth="1"/>
    <col min="9515" max="9515" width="9.140625" style="3"/>
    <col min="9516" max="9516" width="27.28515625" style="3" customWidth="1"/>
    <col min="9517" max="9517" width="9.140625" style="3"/>
    <col min="9518" max="9518" width="9.28515625" style="3" customWidth="1"/>
    <col min="9519" max="9519" width="11.85546875" style="3" customWidth="1"/>
    <col min="9520" max="9520" width="11.28515625" style="3" customWidth="1"/>
    <col min="9521" max="9521" width="9.140625" style="3"/>
    <col min="9522" max="9522" width="9.7109375" style="3" customWidth="1"/>
    <col min="9523" max="9523" width="9.140625" style="3"/>
    <col min="9524" max="9524" width="12.28515625" style="3" customWidth="1"/>
    <col min="9525" max="9531" width="9.140625" style="3"/>
    <col min="9532" max="9532" width="0" style="3" hidden="1" customWidth="1"/>
    <col min="9533" max="9547" width="9.140625" style="3"/>
    <col min="9548" max="9554" width="9.140625" style="3" customWidth="1"/>
    <col min="9555" max="9728" width="9.140625" style="3"/>
    <col min="9729" max="9729" width="4" style="3" customWidth="1"/>
    <col min="9730" max="9730" width="5.140625" style="3" customWidth="1"/>
    <col min="9731" max="9731" width="29.140625" style="3" customWidth="1"/>
    <col min="9732" max="9732" width="9.85546875" style="3" customWidth="1"/>
    <col min="9733" max="9733" width="10.5703125" style="3" customWidth="1"/>
    <col min="9734" max="9737" width="9.140625" style="3" customWidth="1"/>
    <col min="9738" max="9743" width="9.85546875" style="3" customWidth="1"/>
    <col min="9744" max="9744" width="10.85546875" style="3" bestFit="1" customWidth="1"/>
    <col min="9745" max="9756" width="0" style="3" hidden="1" customWidth="1"/>
    <col min="9757" max="9757" width="10.42578125" style="3" bestFit="1" customWidth="1"/>
    <col min="9758" max="9769" width="0" style="3" hidden="1" customWidth="1"/>
    <col min="9770" max="9770" width="10.42578125" style="3" bestFit="1" customWidth="1"/>
    <col min="9771" max="9771" width="9.140625" style="3"/>
    <col min="9772" max="9772" width="27.28515625" style="3" customWidth="1"/>
    <col min="9773" max="9773" width="9.140625" style="3"/>
    <col min="9774" max="9774" width="9.28515625" style="3" customWidth="1"/>
    <col min="9775" max="9775" width="11.85546875" style="3" customWidth="1"/>
    <col min="9776" max="9776" width="11.28515625" style="3" customWidth="1"/>
    <col min="9777" max="9777" width="9.140625" style="3"/>
    <col min="9778" max="9778" width="9.7109375" style="3" customWidth="1"/>
    <col min="9779" max="9779" width="9.140625" style="3"/>
    <col min="9780" max="9780" width="12.28515625" style="3" customWidth="1"/>
    <col min="9781" max="9787" width="9.140625" style="3"/>
    <col min="9788" max="9788" width="0" style="3" hidden="1" customWidth="1"/>
    <col min="9789" max="9803" width="9.140625" style="3"/>
    <col min="9804" max="9810" width="9.140625" style="3" customWidth="1"/>
    <col min="9811" max="9984" width="9.140625" style="3"/>
    <col min="9985" max="9985" width="4" style="3" customWidth="1"/>
    <col min="9986" max="9986" width="5.140625" style="3" customWidth="1"/>
    <col min="9987" max="9987" width="29.140625" style="3" customWidth="1"/>
    <col min="9988" max="9988" width="9.85546875" style="3" customWidth="1"/>
    <col min="9989" max="9989" width="10.5703125" style="3" customWidth="1"/>
    <col min="9990" max="9993" width="9.140625" style="3" customWidth="1"/>
    <col min="9994" max="9999" width="9.85546875" style="3" customWidth="1"/>
    <col min="10000" max="10000" width="10.85546875" style="3" bestFit="1" customWidth="1"/>
    <col min="10001" max="10012" width="0" style="3" hidden="1" customWidth="1"/>
    <col min="10013" max="10013" width="10.42578125" style="3" bestFit="1" customWidth="1"/>
    <col min="10014" max="10025" width="0" style="3" hidden="1" customWidth="1"/>
    <col min="10026" max="10026" width="10.42578125" style="3" bestFit="1" customWidth="1"/>
    <col min="10027" max="10027" width="9.140625" style="3"/>
    <col min="10028" max="10028" width="27.28515625" style="3" customWidth="1"/>
    <col min="10029" max="10029" width="9.140625" style="3"/>
    <col min="10030" max="10030" width="9.28515625" style="3" customWidth="1"/>
    <col min="10031" max="10031" width="11.85546875" style="3" customWidth="1"/>
    <col min="10032" max="10032" width="11.28515625" style="3" customWidth="1"/>
    <col min="10033" max="10033" width="9.140625" style="3"/>
    <col min="10034" max="10034" width="9.7109375" style="3" customWidth="1"/>
    <col min="10035" max="10035" width="9.140625" style="3"/>
    <col min="10036" max="10036" width="12.28515625" style="3" customWidth="1"/>
    <col min="10037" max="10043" width="9.140625" style="3"/>
    <col min="10044" max="10044" width="0" style="3" hidden="1" customWidth="1"/>
    <col min="10045" max="10059" width="9.140625" style="3"/>
    <col min="10060" max="10066" width="9.140625" style="3" customWidth="1"/>
    <col min="10067" max="10240" width="9.140625" style="3"/>
    <col min="10241" max="10241" width="4" style="3" customWidth="1"/>
    <col min="10242" max="10242" width="5.140625" style="3" customWidth="1"/>
    <col min="10243" max="10243" width="29.140625" style="3" customWidth="1"/>
    <col min="10244" max="10244" width="9.85546875" style="3" customWidth="1"/>
    <col min="10245" max="10245" width="10.5703125" style="3" customWidth="1"/>
    <col min="10246" max="10249" width="9.140625" style="3" customWidth="1"/>
    <col min="10250" max="10255" width="9.85546875" style="3" customWidth="1"/>
    <col min="10256" max="10256" width="10.85546875" style="3" bestFit="1" customWidth="1"/>
    <col min="10257" max="10268" width="0" style="3" hidden="1" customWidth="1"/>
    <col min="10269" max="10269" width="10.42578125" style="3" bestFit="1" customWidth="1"/>
    <col min="10270" max="10281" width="0" style="3" hidden="1" customWidth="1"/>
    <col min="10282" max="10282" width="10.42578125" style="3" bestFit="1" customWidth="1"/>
    <col min="10283" max="10283" width="9.140625" style="3"/>
    <col min="10284" max="10284" width="27.28515625" style="3" customWidth="1"/>
    <col min="10285" max="10285" width="9.140625" style="3"/>
    <col min="10286" max="10286" width="9.28515625" style="3" customWidth="1"/>
    <col min="10287" max="10287" width="11.85546875" style="3" customWidth="1"/>
    <col min="10288" max="10288" width="11.28515625" style="3" customWidth="1"/>
    <col min="10289" max="10289" width="9.140625" style="3"/>
    <col min="10290" max="10290" width="9.7109375" style="3" customWidth="1"/>
    <col min="10291" max="10291" width="9.140625" style="3"/>
    <col min="10292" max="10292" width="12.28515625" style="3" customWidth="1"/>
    <col min="10293" max="10299" width="9.140625" style="3"/>
    <col min="10300" max="10300" width="0" style="3" hidden="1" customWidth="1"/>
    <col min="10301" max="10315" width="9.140625" style="3"/>
    <col min="10316" max="10322" width="9.140625" style="3" customWidth="1"/>
    <col min="10323" max="10496" width="9.140625" style="3"/>
    <col min="10497" max="10497" width="4" style="3" customWidth="1"/>
    <col min="10498" max="10498" width="5.140625" style="3" customWidth="1"/>
    <col min="10499" max="10499" width="29.140625" style="3" customWidth="1"/>
    <col min="10500" max="10500" width="9.85546875" style="3" customWidth="1"/>
    <col min="10501" max="10501" width="10.5703125" style="3" customWidth="1"/>
    <col min="10502" max="10505" width="9.140625" style="3" customWidth="1"/>
    <col min="10506" max="10511" width="9.85546875" style="3" customWidth="1"/>
    <col min="10512" max="10512" width="10.85546875" style="3" bestFit="1" customWidth="1"/>
    <col min="10513" max="10524" width="0" style="3" hidden="1" customWidth="1"/>
    <col min="10525" max="10525" width="10.42578125" style="3" bestFit="1" customWidth="1"/>
    <col min="10526" max="10537" width="0" style="3" hidden="1" customWidth="1"/>
    <col min="10538" max="10538" width="10.42578125" style="3" bestFit="1" customWidth="1"/>
    <col min="10539" max="10539" width="9.140625" style="3"/>
    <col min="10540" max="10540" width="27.28515625" style="3" customWidth="1"/>
    <col min="10541" max="10541" width="9.140625" style="3"/>
    <col min="10542" max="10542" width="9.28515625" style="3" customWidth="1"/>
    <col min="10543" max="10543" width="11.85546875" style="3" customWidth="1"/>
    <col min="10544" max="10544" width="11.28515625" style="3" customWidth="1"/>
    <col min="10545" max="10545" width="9.140625" style="3"/>
    <col min="10546" max="10546" width="9.7109375" style="3" customWidth="1"/>
    <col min="10547" max="10547" width="9.140625" style="3"/>
    <col min="10548" max="10548" width="12.28515625" style="3" customWidth="1"/>
    <col min="10549" max="10555" width="9.140625" style="3"/>
    <col min="10556" max="10556" width="0" style="3" hidden="1" customWidth="1"/>
    <col min="10557" max="10571" width="9.140625" style="3"/>
    <col min="10572" max="10578" width="9.140625" style="3" customWidth="1"/>
    <col min="10579" max="10752" width="9.140625" style="3"/>
    <col min="10753" max="10753" width="4" style="3" customWidth="1"/>
    <col min="10754" max="10754" width="5.140625" style="3" customWidth="1"/>
    <col min="10755" max="10755" width="29.140625" style="3" customWidth="1"/>
    <col min="10756" max="10756" width="9.85546875" style="3" customWidth="1"/>
    <col min="10757" max="10757" width="10.5703125" style="3" customWidth="1"/>
    <col min="10758" max="10761" width="9.140625" style="3" customWidth="1"/>
    <col min="10762" max="10767" width="9.85546875" style="3" customWidth="1"/>
    <col min="10768" max="10768" width="10.85546875" style="3" bestFit="1" customWidth="1"/>
    <col min="10769" max="10780" width="0" style="3" hidden="1" customWidth="1"/>
    <col min="10781" max="10781" width="10.42578125" style="3" bestFit="1" customWidth="1"/>
    <col min="10782" max="10793" width="0" style="3" hidden="1" customWidth="1"/>
    <col min="10794" max="10794" width="10.42578125" style="3" bestFit="1" customWidth="1"/>
    <col min="10795" max="10795" width="9.140625" style="3"/>
    <col min="10796" max="10796" width="27.28515625" style="3" customWidth="1"/>
    <col min="10797" max="10797" width="9.140625" style="3"/>
    <col min="10798" max="10798" width="9.28515625" style="3" customWidth="1"/>
    <col min="10799" max="10799" width="11.85546875" style="3" customWidth="1"/>
    <col min="10800" max="10800" width="11.28515625" style="3" customWidth="1"/>
    <col min="10801" max="10801" width="9.140625" style="3"/>
    <col min="10802" max="10802" width="9.7109375" style="3" customWidth="1"/>
    <col min="10803" max="10803" width="9.140625" style="3"/>
    <col min="10804" max="10804" width="12.28515625" style="3" customWidth="1"/>
    <col min="10805" max="10811" width="9.140625" style="3"/>
    <col min="10812" max="10812" width="0" style="3" hidden="1" customWidth="1"/>
    <col min="10813" max="10827" width="9.140625" style="3"/>
    <col min="10828" max="10834" width="9.140625" style="3" customWidth="1"/>
    <col min="10835" max="11008" width="9.140625" style="3"/>
    <col min="11009" max="11009" width="4" style="3" customWidth="1"/>
    <col min="11010" max="11010" width="5.140625" style="3" customWidth="1"/>
    <col min="11011" max="11011" width="29.140625" style="3" customWidth="1"/>
    <col min="11012" max="11012" width="9.85546875" style="3" customWidth="1"/>
    <col min="11013" max="11013" width="10.5703125" style="3" customWidth="1"/>
    <col min="11014" max="11017" width="9.140625" style="3" customWidth="1"/>
    <col min="11018" max="11023" width="9.85546875" style="3" customWidth="1"/>
    <col min="11024" max="11024" width="10.85546875" style="3" bestFit="1" customWidth="1"/>
    <col min="11025" max="11036" width="0" style="3" hidden="1" customWidth="1"/>
    <col min="11037" max="11037" width="10.42578125" style="3" bestFit="1" customWidth="1"/>
    <col min="11038" max="11049" width="0" style="3" hidden="1" customWidth="1"/>
    <col min="11050" max="11050" width="10.42578125" style="3" bestFit="1" customWidth="1"/>
    <col min="11051" max="11051" width="9.140625" style="3"/>
    <col min="11052" max="11052" width="27.28515625" style="3" customWidth="1"/>
    <col min="11053" max="11053" width="9.140625" style="3"/>
    <col min="11054" max="11054" width="9.28515625" style="3" customWidth="1"/>
    <col min="11055" max="11055" width="11.85546875" style="3" customWidth="1"/>
    <col min="11056" max="11056" width="11.28515625" style="3" customWidth="1"/>
    <col min="11057" max="11057" width="9.140625" style="3"/>
    <col min="11058" max="11058" width="9.7109375" style="3" customWidth="1"/>
    <col min="11059" max="11059" width="9.140625" style="3"/>
    <col min="11060" max="11060" width="12.28515625" style="3" customWidth="1"/>
    <col min="11061" max="11067" width="9.140625" style="3"/>
    <col min="11068" max="11068" width="0" style="3" hidden="1" customWidth="1"/>
    <col min="11069" max="11083" width="9.140625" style="3"/>
    <col min="11084" max="11090" width="9.140625" style="3" customWidth="1"/>
    <col min="11091" max="11264" width="9.140625" style="3"/>
    <col min="11265" max="11265" width="4" style="3" customWidth="1"/>
    <col min="11266" max="11266" width="5.140625" style="3" customWidth="1"/>
    <col min="11267" max="11267" width="29.140625" style="3" customWidth="1"/>
    <col min="11268" max="11268" width="9.85546875" style="3" customWidth="1"/>
    <col min="11269" max="11269" width="10.5703125" style="3" customWidth="1"/>
    <col min="11270" max="11273" width="9.140625" style="3" customWidth="1"/>
    <col min="11274" max="11279" width="9.85546875" style="3" customWidth="1"/>
    <col min="11280" max="11280" width="10.85546875" style="3" bestFit="1" customWidth="1"/>
    <col min="11281" max="11292" width="0" style="3" hidden="1" customWidth="1"/>
    <col min="11293" max="11293" width="10.42578125" style="3" bestFit="1" customWidth="1"/>
    <col min="11294" max="11305" width="0" style="3" hidden="1" customWidth="1"/>
    <col min="11306" max="11306" width="10.42578125" style="3" bestFit="1" customWidth="1"/>
    <col min="11307" max="11307" width="9.140625" style="3"/>
    <col min="11308" max="11308" width="27.28515625" style="3" customWidth="1"/>
    <col min="11309" max="11309" width="9.140625" style="3"/>
    <col min="11310" max="11310" width="9.28515625" style="3" customWidth="1"/>
    <col min="11311" max="11311" width="11.85546875" style="3" customWidth="1"/>
    <col min="11312" max="11312" width="11.28515625" style="3" customWidth="1"/>
    <col min="11313" max="11313" width="9.140625" style="3"/>
    <col min="11314" max="11314" width="9.7109375" style="3" customWidth="1"/>
    <col min="11315" max="11315" width="9.140625" style="3"/>
    <col min="11316" max="11316" width="12.28515625" style="3" customWidth="1"/>
    <col min="11317" max="11323" width="9.140625" style="3"/>
    <col min="11324" max="11324" width="0" style="3" hidden="1" customWidth="1"/>
    <col min="11325" max="11339" width="9.140625" style="3"/>
    <col min="11340" max="11346" width="9.140625" style="3" customWidth="1"/>
    <col min="11347" max="11520" width="9.140625" style="3"/>
    <col min="11521" max="11521" width="4" style="3" customWidth="1"/>
    <col min="11522" max="11522" width="5.140625" style="3" customWidth="1"/>
    <col min="11523" max="11523" width="29.140625" style="3" customWidth="1"/>
    <col min="11524" max="11524" width="9.85546875" style="3" customWidth="1"/>
    <col min="11525" max="11525" width="10.5703125" style="3" customWidth="1"/>
    <col min="11526" max="11529" width="9.140625" style="3" customWidth="1"/>
    <col min="11530" max="11535" width="9.85546875" style="3" customWidth="1"/>
    <col min="11536" max="11536" width="10.85546875" style="3" bestFit="1" customWidth="1"/>
    <col min="11537" max="11548" width="0" style="3" hidden="1" customWidth="1"/>
    <col min="11549" max="11549" width="10.42578125" style="3" bestFit="1" customWidth="1"/>
    <col min="11550" max="11561" width="0" style="3" hidden="1" customWidth="1"/>
    <col min="11562" max="11562" width="10.42578125" style="3" bestFit="1" customWidth="1"/>
    <col min="11563" max="11563" width="9.140625" style="3"/>
    <col min="11564" max="11564" width="27.28515625" style="3" customWidth="1"/>
    <col min="11565" max="11565" width="9.140625" style="3"/>
    <col min="11566" max="11566" width="9.28515625" style="3" customWidth="1"/>
    <col min="11567" max="11567" width="11.85546875" style="3" customWidth="1"/>
    <col min="11568" max="11568" width="11.28515625" style="3" customWidth="1"/>
    <col min="11569" max="11569" width="9.140625" style="3"/>
    <col min="11570" max="11570" width="9.7109375" style="3" customWidth="1"/>
    <col min="11571" max="11571" width="9.140625" style="3"/>
    <col min="11572" max="11572" width="12.28515625" style="3" customWidth="1"/>
    <col min="11573" max="11579" width="9.140625" style="3"/>
    <col min="11580" max="11580" width="0" style="3" hidden="1" customWidth="1"/>
    <col min="11581" max="11595" width="9.140625" style="3"/>
    <col min="11596" max="11602" width="9.140625" style="3" customWidth="1"/>
    <col min="11603" max="11776" width="9.140625" style="3"/>
    <col min="11777" max="11777" width="4" style="3" customWidth="1"/>
    <col min="11778" max="11778" width="5.140625" style="3" customWidth="1"/>
    <col min="11779" max="11779" width="29.140625" style="3" customWidth="1"/>
    <col min="11780" max="11780" width="9.85546875" style="3" customWidth="1"/>
    <col min="11781" max="11781" width="10.5703125" style="3" customWidth="1"/>
    <col min="11782" max="11785" width="9.140625" style="3" customWidth="1"/>
    <col min="11786" max="11791" width="9.85546875" style="3" customWidth="1"/>
    <col min="11792" max="11792" width="10.85546875" style="3" bestFit="1" customWidth="1"/>
    <col min="11793" max="11804" width="0" style="3" hidden="1" customWidth="1"/>
    <col min="11805" max="11805" width="10.42578125" style="3" bestFit="1" customWidth="1"/>
    <col min="11806" max="11817" width="0" style="3" hidden="1" customWidth="1"/>
    <col min="11818" max="11818" width="10.42578125" style="3" bestFit="1" customWidth="1"/>
    <col min="11819" max="11819" width="9.140625" style="3"/>
    <col min="11820" max="11820" width="27.28515625" style="3" customWidth="1"/>
    <col min="11821" max="11821" width="9.140625" style="3"/>
    <col min="11822" max="11822" width="9.28515625" style="3" customWidth="1"/>
    <col min="11823" max="11823" width="11.85546875" style="3" customWidth="1"/>
    <col min="11824" max="11824" width="11.28515625" style="3" customWidth="1"/>
    <col min="11825" max="11825" width="9.140625" style="3"/>
    <col min="11826" max="11826" width="9.7109375" style="3" customWidth="1"/>
    <col min="11827" max="11827" width="9.140625" style="3"/>
    <col min="11828" max="11828" width="12.28515625" style="3" customWidth="1"/>
    <col min="11829" max="11835" width="9.140625" style="3"/>
    <col min="11836" max="11836" width="0" style="3" hidden="1" customWidth="1"/>
    <col min="11837" max="11851" width="9.140625" style="3"/>
    <col min="11852" max="11858" width="9.140625" style="3" customWidth="1"/>
    <col min="11859" max="12032" width="9.140625" style="3"/>
    <col min="12033" max="12033" width="4" style="3" customWidth="1"/>
    <col min="12034" max="12034" width="5.140625" style="3" customWidth="1"/>
    <col min="12035" max="12035" width="29.140625" style="3" customWidth="1"/>
    <col min="12036" max="12036" width="9.85546875" style="3" customWidth="1"/>
    <col min="12037" max="12037" width="10.5703125" style="3" customWidth="1"/>
    <col min="12038" max="12041" width="9.140625" style="3" customWidth="1"/>
    <col min="12042" max="12047" width="9.85546875" style="3" customWidth="1"/>
    <col min="12048" max="12048" width="10.85546875" style="3" bestFit="1" customWidth="1"/>
    <col min="12049" max="12060" width="0" style="3" hidden="1" customWidth="1"/>
    <col min="12061" max="12061" width="10.42578125" style="3" bestFit="1" customWidth="1"/>
    <col min="12062" max="12073" width="0" style="3" hidden="1" customWidth="1"/>
    <col min="12074" max="12074" width="10.42578125" style="3" bestFit="1" customWidth="1"/>
    <col min="12075" max="12075" width="9.140625" style="3"/>
    <col min="12076" max="12076" width="27.28515625" style="3" customWidth="1"/>
    <col min="12077" max="12077" width="9.140625" style="3"/>
    <col min="12078" max="12078" width="9.28515625" style="3" customWidth="1"/>
    <col min="12079" max="12079" width="11.85546875" style="3" customWidth="1"/>
    <col min="12080" max="12080" width="11.28515625" style="3" customWidth="1"/>
    <col min="12081" max="12081" width="9.140625" style="3"/>
    <col min="12082" max="12082" width="9.7109375" style="3" customWidth="1"/>
    <col min="12083" max="12083" width="9.140625" style="3"/>
    <col min="12084" max="12084" width="12.28515625" style="3" customWidth="1"/>
    <col min="12085" max="12091" width="9.140625" style="3"/>
    <col min="12092" max="12092" width="0" style="3" hidden="1" customWidth="1"/>
    <col min="12093" max="12107" width="9.140625" style="3"/>
    <col min="12108" max="12114" width="9.140625" style="3" customWidth="1"/>
    <col min="12115" max="12288" width="9.140625" style="3"/>
    <col min="12289" max="12289" width="4" style="3" customWidth="1"/>
    <col min="12290" max="12290" width="5.140625" style="3" customWidth="1"/>
    <col min="12291" max="12291" width="29.140625" style="3" customWidth="1"/>
    <col min="12292" max="12292" width="9.85546875" style="3" customWidth="1"/>
    <col min="12293" max="12293" width="10.5703125" style="3" customWidth="1"/>
    <col min="12294" max="12297" width="9.140625" style="3" customWidth="1"/>
    <col min="12298" max="12303" width="9.85546875" style="3" customWidth="1"/>
    <col min="12304" max="12304" width="10.85546875" style="3" bestFit="1" customWidth="1"/>
    <col min="12305" max="12316" width="0" style="3" hidden="1" customWidth="1"/>
    <col min="12317" max="12317" width="10.42578125" style="3" bestFit="1" customWidth="1"/>
    <col min="12318" max="12329" width="0" style="3" hidden="1" customWidth="1"/>
    <col min="12330" max="12330" width="10.42578125" style="3" bestFit="1" customWidth="1"/>
    <col min="12331" max="12331" width="9.140625" style="3"/>
    <col min="12332" max="12332" width="27.28515625" style="3" customWidth="1"/>
    <col min="12333" max="12333" width="9.140625" style="3"/>
    <col min="12334" max="12334" width="9.28515625" style="3" customWidth="1"/>
    <col min="12335" max="12335" width="11.85546875" style="3" customWidth="1"/>
    <col min="12336" max="12336" width="11.28515625" style="3" customWidth="1"/>
    <col min="12337" max="12337" width="9.140625" style="3"/>
    <col min="12338" max="12338" width="9.7109375" style="3" customWidth="1"/>
    <col min="12339" max="12339" width="9.140625" style="3"/>
    <col min="12340" max="12340" width="12.28515625" style="3" customWidth="1"/>
    <col min="12341" max="12347" width="9.140625" style="3"/>
    <col min="12348" max="12348" width="0" style="3" hidden="1" customWidth="1"/>
    <col min="12349" max="12363" width="9.140625" style="3"/>
    <col min="12364" max="12370" width="9.140625" style="3" customWidth="1"/>
    <col min="12371" max="12544" width="9.140625" style="3"/>
    <col min="12545" max="12545" width="4" style="3" customWidth="1"/>
    <col min="12546" max="12546" width="5.140625" style="3" customWidth="1"/>
    <col min="12547" max="12547" width="29.140625" style="3" customWidth="1"/>
    <col min="12548" max="12548" width="9.85546875" style="3" customWidth="1"/>
    <col min="12549" max="12549" width="10.5703125" style="3" customWidth="1"/>
    <col min="12550" max="12553" width="9.140625" style="3" customWidth="1"/>
    <col min="12554" max="12559" width="9.85546875" style="3" customWidth="1"/>
    <col min="12560" max="12560" width="10.85546875" style="3" bestFit="1" customWidth="1"/>
    <col min="12561" max="12572" width="0" style="3" hidden="1" customWidth="1"/>
    <col min="12573" max="12573" width="10.42578125" style="3" bestFit="1" customWidth="1"/>
    <col min="12574" max="12585" width="0" style="3" hidden="1" customWidth="1"/>
    <col min="12586" max="12586" width="10.42578125" style="3" bestFit="1" customWidth="1"/>
    <col min="12587" max="12587" width="9.140625" style="3"/>
    <col min="12588" max="12588" width="27.28515625" style="3" customWidth="1"/>
    <col min="12589" max="12589" width="9.140625" style="3"/>
    <col min="12590" max="12590" width="9.28515625" style="3" customWidth="1"/>
    <col min="12591" max="12591" width="11.85546875" style="3" customWidth="1"/>
    <col min="12592" max="12592" width="11.28515625" style="3" customWidth="1"/>
    <col min="12593" max="12593" width="9.140625" style="3"/>
    <col min="12594" max="12594" width="9.7109375" style="3" customWidth="1"/>
    <col min="12595" max="12595" width="9.140625" style="3"/>
    <col min="12596" max="12596" width="12.28515625" style="3" customWidth="1"/>
    <col min="12597" max="12603" width="9.140625" style="3"/>
    <col min="12604" max="12604" width="0" style="3" hidden="1" customWidth="1"/>
    <col min="12605" max="12619" width="9.140625" style="3"/>
    <col min="12620" max="12626" width="9.140625" style="3" customWidth="1"/>
    <col min="12627" max="12800" width="9.140625" style="3"/>
    <col min="12801" max="12801" width="4" style="3" customWidth="1"/>
    <col min="12802" max="12802" width="5.140625" style="3" customWidth="1"/>
    <col min="12803" max="12803" width="29.140625" style="3" customWidth="1"/>
    <col min="12804" max="12804" width="9.85546875" style="3" customWidth="1"/>
    <col min="12805" max="12805" width="10.5703125" style="3" customWidth="1"/>
    <col min="12806" max="12809" width="9.140625" style="3" customWidth="1"/>
    <col min="12810" max="12815" width="9.85546875" style="3" customWidth="1"/>
    <col min="12816" max="12816" width="10.85546875" style="3" bestFit="1" customWidth="1"/>
    <col min="12817" max="12828" width="0" style="3" hidden="1" customWidth="1"/>
    <col min="12829" max="12829" width="10.42578125" style="3" bestFit="1" customWidth="1"/>
    <col min="12830" max="12841" width="0" style="3" hidden="1" customWidth="1"/>
    <col min="12842" max="12842" width="10.42578125" style="3" bestFit="1" customWidth="1"/>
    <col min="12843" max="12843" width="9.140625" style="3"/>
    <col min="12844" max="12844" width="27.28515625" style="3" customWidth="1"/>
    <col min="12845" max="12845" width="9.140625" style="3"/>
    <col min="12846" max="12846" width="9.28515625" style="3" customWidth="1"/>
    <col min="12847" max="12847" width="11.85546875" style="3" customWidth="1"/>
    <col min="12848" max="12848" width="11.28515625" style="3" customWidth="1"/>
    <col min="12849" max="12849" width="9.140625" style="3"/>
    <col min="12850" max="12850" width="9.7109375" style="3" customWidth="1"/>
    <col min="12851" max="12851" width="9.140625" style="3"/>
    <col min="12852" max="12852" width="12.28515625" style="3" customWidth="1"/>
    <col min="12853" max="12859" width="9.140625" style="3"/>
    <col min="12860" max="12860" width="0" style="3" hidden="1" customWidth="1"/>
    <col min="12861" max="12875" width="9.140625" style="3"/>
    <col min="12876" max="12882" width="9.140625" style="3" customWidth="1"/>
    <col min="12883" max="13056" width="9.140625" style="3"/>
    <col min="13057" max="13057" width="4" style="3" customWidth="1"/>
    <col min="13058" max="13058" width="5.140625" style="3" customWidth="1"/>
    <col min="13059" max="13059" width="29.140625" style="3" customWidth="1"/>
    <col min="13060" max="13060" width="9.85546875" style="3" customWidth="1"/>
    <col min="13061" max="13061" width="10.5703125" style="3" customWidth="1"/>
    <col min="13062" max="13065" width="9.140625" style="3" customWidth="1"/>
    <col min="13066" max="13071" width="9.85546875" style="3" customWidth="1"/>
    <col min="13072" max="13072" width="10.85546875" style="3" bestFit="1" customWidth="1"/>
    <col min="13073" max="13084" width="0" style="3" hidden="1" customWidth="1"/>
    <col min="13085" max="13085" width="10.42578125" style="3" bestFit="1" customWidth="1"/>
    <col min="13086" max="13097" width="0" style="3" hidden="1" customWidth="1"/>
    <col min="13098" max="13098" width="10.42578125" style="3" bestFit="1" customWidth="1"/>
    <col min="13099" max="13099" width="9.140625" style="3"/>
    <col min="13100" max="13100" width="27.28515625" style="3" customWidth="1"/>
    <col min="13101" max="13101" width="9.140625" style="3"/>
    <col min="13102" max="13102" width="9.28515625" style="3" customWidth="1"/>
    <col min="13103" max="13103" width="11.85546875" style="3" customWidth="1"/>
    <col min="13104" max="13104" width="11.28515625" style="3" customWidth="1"/>
    <col min="13105" max="13105" width="9.140625" style="3"/>
    <col min="13106" max="13106" width="9.7109375" style="3" customWidth="1"/>
    <col min="13107" max="13107" width="9.140625" style="3"/>
    <col min="13108" max="13108" width="12.28515625" style="3" customWidth="1"/>
    <col min="13109" max="13115" width="9.140625" style="3"/>
    <col min="13116" max="13116" width="0" style="3" hidden="1" customWidth="1"/>
    <col min="13117" max="13131" width="9.140625" style="3"/>
    <col min="13132" max="13138" width="9.140625" style="3" customWidth="1"/>
    <col min="13139" max="13312" width="9.140625" style="3"/>
    <col min="13313" max="13313" width="4" style="3" customWidth="1"/>
    <col min="13314" max="13314" width="5.140625" style="3" customWidth="1"/>
    <col min="13315" max="13315" width="29.140625" style="3" customWidth="1"/>
    <col min="13316" max="13316" width="9.85546875" style="3" customWidth="1"/>
    <col min="13317" max="13317" width="10.5703125" style="3" customWidth="1"/>
    <col min="13318" max="13321" width="9.140625" style="3" customWidth="1"/>
    <col min="13322" max="13327" width="9.85546875" style="3" customWidth="1"/>
    <col min="13328" max="13328" width="10.85546875" style="3" bestFit="1" customWidth="1"/>
    <col min="13329" max="13340" width="0" style="3" hidden="1" customWidth="1"/>
    <col min="13341" max="13341" width="10.42578125" style="3" bestFit="1" customWidth="1"/>
    <col min="13342" max="13353" width="0" style="3" hidden="1" customWidth="1"/>
    <col min="13354" max="13354" width="10.42578125" style="3" bestFit="1" customWidth="1"/>
    <col min="13355" max="13355" width="9.140625" style="3"/>
    <col min="13356" max="13356" width="27.28515625" style="3" customWidth="1"/>
    <col min="13357" max="13357" width="9.140625" style="3"/>
    <col min="13358" max="13358" width="9.28515625" style="3" customWidth="1"/>
    <col min="13359" max="13359" width="11.85546875" style="3" customWidth="1"/>
    <col min="13360" max="13360" width="11.28515625" style="3" customWidth="1"/>
    <col min="13361" max="13361" width="9.140625" style="3"/>
    <col min="13362" max="13362" width="9.7109375" style="3" customWidth="1"/>
    <col min="13363" max="13363" width="9.140625" style="3"/>
    <col min="13364" max="13364" width="12.28515625" style="3" customWidth="1"/>
    <col min="13365" max="13371" width="9.140625" style="3"/>
    <col min="13372" max="13372" width="0" style="3" hidden="1" customWidth="1"/>
    <col min="13373" max="13387" width="9.140625" style="3"/>
    <col min="13388" max="13394" width="9.140625" style="3" customWidth="1"/>
    <col min="13395" max="13568" width="9.140625" style="3"/>
    <col min="13569" max="13569" width="4" style="3" customWidth="1"/>
    <col min="13570" max="13570" width="5.140625" style="3" customWidth="1"/>
    <col min="13571" max="13571" width="29.140625" style="3" customWidth="1"/>
    <col min="13572" max="13572" width="9.85546875" style="3" customWidth="1"/>
    <col min="13573" max="13573" width="10.5703125" style="3" customWidth="1"/>
    <col min="13574" max="13577" width="9.140625" style="3" customWidth="1"/>
    <col min="13578" max="13583" width="9.85546875" style="3" customWidth="1"/>
    <col min="13584" max="13584" width="10.85546875" style="3" bestFit="1" customWidth="1"/>
    <col min="13585" max="13596" width="0" style="3" hidden="1" customWidth="1"/>
    <col min="13597" max="13597" width="10.42578125" style="3" bestFit="1" customWidth="1"/>
    <col min="13598" max="13609" width="0" style="3" hidden="1" customWidth="1"/>
    <col min="13610" max="13610" width="10.42578125" style="3" bestFit="1" customWidth="1"/>
    <col min="13611" max="13611" width="9.140625" style="3"/>
    <col min="13612" max="13612" width="27.28515625" style="3" customWidth="1"/>
    <col min="13613" max="13613" width="9.140625" style="3"/>
    <col min="13614" max="13614" width="9.28515625" style="3" customWidth="1"/>
    <col min="13615" max="13615" width="11.85546875" style="3" customWidth="1"/>
    <col min="13616" max="13616" width="11.28515625" style="3" customWidth="1"/>
    <col min="13617" max="13617" width="9.140625" style="3"/>
    <col min="13618" max="13618" width="9.7109375" style="3" customWidth="1"/>
    <col min="13619" max="13619" width="9.140625" style="3"/>
    <col min="13620" max="13620" width="12.28515625" style="3" customWidth="1"/>
    <col min="13621" max="13627" width="9.140625" style="3"/>
    <col min="13628" max="13628" width="0" style="3" hidden="1" customWidth="1"/>
    <col min="13629" max="13643" width="9.140625" style="3"/>
    <col min="13644" max="13650" width="9.140625" style="3" customWidth="1"/>
    <col min="13651" max="13824" width="9.140625" style="3"/>
    <col min="13825" max="13825" width="4" style="3" customWidth="1"/>
    <col min="13826" max="13826" width="5.140625" style="3" customWidth="1"/>
    <col min="13827" max="13827" width="29.140625" style="3" customWidth="1"/>
    <col min="13828" max="13828" width="9.85546875" style="3" customWidth="1"/>
    <col min="13829" max="13829" width="10.5703125" style="3" customWidth="1"/>
    <col min="13830" max="13833" width="9.140625" style="3" customWidth="1"/>
    <col min="13834" max="13839" width="9.85546875" style="3" customWidth="1"/>
    <col min="13840" max="13840" width="10.85546875" style="3" bestFit="1" customWidth="1"/>
    <col min="13841" max="13852" width="0" style="3" hidden="1" customWidth="1"/>
    <col min="13853" max="13853" width="10.42578125" style="3" bestFit="1" customWidth="1"/>
    <col min="13854" max="13865" width="0" style="3" hidden="1" customWidth="1"/>
    <col min="13866" max="13866" width="10.42578125" style="3" bestFit="1" customWidth="1"/>
    <col min="13867" max="13867" width="9.140625" style="3"/>
    <col min="13868" max="13868" width="27.28515625" style="3" customWidth="1"/>
    <col min="13869" max="13869" width="9.140625" style="3"/>
    <col min="13870" max="13870" width="9.28515625" style="3" customWidth="1"/>
    <col min="13871" max="13871" width="11.85546875" style="3" customWidth="1"/>
    <col min="13872" max="13872" width="11.28515625" style="3" customWidth="1"/>
    <col min="13873" max="13873" width="9.140625" style="3"/>
    <col min="13874" max="13874" width="9.7109375" style="3" customWidth="1"/>
    <col min="13875" max="13875" width="9.140625" style="3"/>
    <col min="13876" max="13876" width="12.28515625" style="3" customWidth="1"/>
    <col min="13877" max="13883" width="9.140625" style="3"/>
    <col min="13884" max="13884" width="0" style="3" hidden="1" customWidth="1"/>
    <col min="13885" max="13899" width="9.140625" style="3"/>
    <col min="13900" max="13906" width="9.140625" style="3" customWidth="1"/>
    <col min="13907" max="14080" width="9.140625" style="3"/>
    <col min="14081" max="14081" width="4" style="3" customWidth="1"/>
    <col min="14082" max="14082" width="5.140625" style="3" customWidth="1"/>
    <col min="14083" max="14083" width="29.140625" style="3" customWidth="1"/>
    <col min="14084" max="14084" width="9.85546875" style="3" customWidth="1"/>
    <col min="14085" max="14085" width="10.5703125" style="3" customWidth="1"/>
    <col min="14086" max="14089" width="9.140625" style="3" customWidth="1"/>
    <col min="14090" max="14095" width="9.85546875" style="3" customWidth="1"/>
    <col min="14096" max="14096" width="10.85546875" style="3" bestFit="1" customWidth="1"/>
    <col min="14097" max="14108" width="0" style="3" hidden="1" customWidth="1"/>
    <col min="14109" max="14109" width="10.42578125" style="3" bestFit="1" customWidth="1"/>
    <col min="14110" max="14121" width="0" style="3" hidden="1" customWidth="1"/>
    <col min="14122" max="14122" width="10.42578125" style="3" bestFit="1" customWidth="1"/>
    <col min="14123" max="14123" width="9.140625" style="3"/>
    <col min="14124" max="14124" width="27.28515625" style="3" customWidth="1"/>
    <col min="14125" max="14125" width="9.140625" style="3"/>
    <col min="14126" max="14126" width="9.28515625" style="3" customWidth="1"/>
    <col min="14127" max="14127" width="11.85546875" style="3" customWidth="1"/>
    <col min="14128" max="14128" width="11.28515625" style="3" customWidth="1"/>
    <col min="14129" max="14129" width="9.140625" style="3"/>
    <col min="14130" max="14130" width="9.7109375" style="3" customWidth="1"/>
    <col min="14131" max="14131" width="9.140625" style="3"/>
    <col min="14132" max="14132" width="12.28515625" style="3" customWidth="1"/>
    <col min="14133" max="14139" width="9.140625" style="3"/>
    <col min="14140" max="14140" width="0" style="3" hidden="1" customWidth="1"/>
    <col min="14141" max="14155" width="9.140625" style="3"/>
    <col min="14156" max="14162" width="9.140625" style="3" customWidth="1"/>
    <col min="14163" max="14336" width="9.140625" style="3"/>
    <col min="14337" max="14337" width="4" style="3" customWidth="1"/>
    <col min="14338" max="14338" width="5.140625" style="3" customWidth="1"/>
    <col min="14339" max="14339" width="29.140625" style="3" customWidth="1"/>
    <col min="14340" max="14340" width="9.85546875" style="3" customWidth="1"/>
    <col min="14341" max="14341" width="10.5703125" style="3" customWidth="1"/>
    <col min="14342" max="14345" width="9.140625" style="3" customWidth="1"/>
    <col min="14346" max="14351" width="9.85546875" style="3" customWidth="1"/>
    <col min="14352" max="14352" width="10.85546875" style="3" bestFit="1" customWidth="1"/>
    <col min="14353" max="14364" width="0" style="3" hidden="1" customWidth="1"/>
    <col min="14365" max="14365" width="10.42578125" style="3" bestFit="1" customWidth="1"/>
    <col min="14366" max="14377" width="0" style="3" hidden="1" customWidth="1"/>
    <col min="14378" max="14378" width="10.42578125" style="3" bestFit="1" customWidth="1"/>
    <col min="14379" max="14379" width="9.140625" style="3"/>
    <col min="14380" max="14380" width="27.28515625" style="3" customWidth="1"/>
    <col min="14381" max="14381" width="9.140625" style="3"/>
    <col min="14382" max="14382" width="9.28515625" style="3" customWidth="1"/>
    <col min="14383" max="14383" width="11.85546875" style="3" customWidth="1"/>
    <col min="14384" max="14384" width="11.28515625" style="3" customWidth="1"/>
    <col min="14385" max="14385" width="9.140625" style="3"/>
    <col min="14386" max="14386" width="9.7109375" style="3" customWidth="1"/>
    <col min="14387" max="14387" width="9.140625" style="3"/>
    <col min="14388" max="14388" width="12.28515625" style="3" customWidth="1"/>
    <col min="14389" max="14395" width="9.140625" style="3"/>
    <col min="14396" max="14396" width="0" style="3" hidden="1" customWidth="1"/>
    <col min="14397" max="14411" width="9.140625" style="3"/>
    <col min="14412" max="14418" width="9.140625" style="3" customWidth="1"/>
    <col min="14419" max="14592" width="9.140625" style="3"/>
    <col min="14593" max="14593" width="4" style="3" customWidth="1"/>
    <col min="14594" max="14594" width="5.140625" style="3" customWidth="1"/>
    <col min="14595" max="14595" width="29.140625" style="3" customWidth="1"/>
    <col min="14596" max="14596" width="9.85546875" style="3" customWidth="1"/>
    <col min="14597" max="14597" width="10.5703125" style="3" customWidth="1"/>
    <col min="14598" max="14601" width="9.140625" style="3" customWidth="1"/>
    <col min="14602" max="14607" width="9.85546875" style="3" customWidth="1"/>
    <col min="14608" max="14608" width="10.85546875" style="3" bestFit="1" customWidth="1"/>
    <col min="14609" max="14620" width="0" style="3" hidden="1" customWidth="1"/>
    <col min="14621" max="14621" width="10.42578125" style="3" bestFit="1" customWidth="1"/>
    <col min="14622" max="14633" width="0" style="3" hidden="1" customWidth="1"/>
    <col min="14634" max="14634" width="10.42578125" style="3" bestFit="1" customWidth="1"/>
    <col min="14635" max="14635" width="9.140625" style="3"/>
    <col min="14636" max="14636" width="27.28515625" style="3" customWidth="1"/>
    <col min="14637" max="14637" width="9.140625" style="3"/>
    <col min="14638" max="14638" width="9.28515625" style="3" customWidth="1"/>
    <col min="14639" max="14639" width="11.85546875" style="3" customWidth="1"/>
    <col min="14640" max="14640" width="11.28515625" style="3" customWidth="1"/>
    <col min="14641" max="14641" width="9.140625" style="3"/>
    <col min="14642" max="14642" width="9.7109375" style="3" customWidth="1"/>
    <col min="14643" max="14643" width="9.140625" style="3"/>
    <col min="14644" max="14644" width="12.28515625" style="3" customWidth="1"/>
    <col min="14645" max="14651" width="9.140625" style="3"/>
    <col min="14652" max="14652" width="0" style="3" hidden="1" customWidth="1"/>
    <col min="14653" max="14667" width="9.140625" style="3"/>
    <col min="14668" max="14674" width="9.140625" style="3" customWidth="1"/>
    <col min="14675" max="14848" width="9.140625" style="3"/>
    <col min="14849" max="14849" width="4" style="3" customWidth="1"/>
    <col min="14850" max="14850" width="5.140625" style="3" customWidth="1"/>
    <col min="14851" max="14851" width="29.140625" style="3" customWidth="1"/>
    <col min="14852" max="14852" width="9.85546875" style="3" customWidth="1"/>
    <col min="14853" max="14853" width="10.5703125" style="3" customWidth="1"/>
    <col min="14854" max="14857" width="9.140625" style="3" customWidth="1"/>
    <col min="14858" max="14863" width="9.85546875" style="3" customWidth="1"/>
    <col min="14864" max="14864" width="10.85546875" style="3" bestFit="1" customWidth="1"/>
    <col min="14865" max="14876" width="0" style="3" hidden="1" customWidth="1"/>
    <col min="14877" max="14877" width="10.42578125" style="3" bestFit="1" customWidth="1"/>
    <col min="14878" max="14889" width="0" style="3" hidden="1" customWidth="1"/>
    <col min="14890" max="14890" width="10.42578125" style="3" bestFit="1" customWidth="1"/>
    <col min="14891" max="14891" width="9.140625" style="3"/>
    <col min="14892" max="14892" width="27.28515625" style="3" customWidth="1"/>
    <col min="14893" max="14893" width="9.140625" style="3"/>
    <col min="14894" max="14894" width="9.28515625" style="3" customWidth="1"/>
    <col min="14895" max="14895" width="11.85546875" style="3" customWidth="1"/>
    <col min="14896" max="14896" width="11.28515625" style="3" customWidth="1"/>
    <col min="14897" max="14897" width="9.140625" style="3"/>
    <col min="14898" max="14898" width="9.7109375" style="3" customWidth="1"/>
    <col min="14899" max="14899" width="9.140625" style="3"/>
    <col min="14900" max="14900" width="12.28515625" style="3" customWidth="1"/>
    <col min="14901" max="14907" width="9.140625" style="3"/>
    <col min="14908" max="14908" width="0" style="3" hidden="1" customWidth="1"/>
    <col min="14909" max="14923" width="9.140625" style="3"/>
    <col min="14924" max="14930" width="9.140625" style="3" customWidth="1"/>
    <col min="14931" max="15104" width="9.140625" style="3"/>
    <col min="15105" max="15105" width="4" style="3" customWidth="1"/>
    <col min="15106" max="15106" width="5.140625" style="3" customWidth="1"/>
    <col min="15107" max="15107" width="29.140625" style="3" customWidth="1"/>
    <col min="15108" max="15108" width="9.85546875" style="3" customWidth="1"/>
    <col min="15109" max="15109" width="10.5703125" style="3" customWidth="1"/>
    <col min="15110" max="15113" width="9.140625" style="3" customWidth="1"/>
    <col min="15114" max="15119" width="9.85546875" style="3" customWidth="1"/>
    <col min="15120" max="15120" width="10.85546875" style="3" bestFit="1" customWidth="1"/>
    <col min="15121" max="15132" width="0" style="3" hidden="1" customWidth="1"/>
    <col min="15133" max="15133" width="10.42578125" style="3" bestFit="1" customWidth="1"/>
    <col min="15134" max="15145" width="0" style="3" hidden="1" customWidth="1"/>
    <col min="15146" max="15146" width="10.42578125" style="3" bestFit="1" customWidth="1"/>
    <col min="15147" max="15147" width="9.140625" style="3"/>
    <col min="15148" max="15148" width="27.28515625" style="3" customWidth="1"/>
    <col min="15149" max="15149" width="9.140625" style="3"/>
    <col min="15150" max="15150" width="9.28515625" style="3" customWidth="1"/>
    <col min="15151" max="15151" width="11.85546875" style="3" customWidth="1"/>
    <col min="15152" max="15152" width="11.28515625" style="3" customWidth="1"/>
    <col min="15153" max="15153" width="9.140625" style="3"/>
    <col min="15154" max="15154" width="9.7109375" style="3" customWidth="1"/>
    <col min="15155" max="15155" width="9.140625" style="3"/>
    <col min="15156" max="15156" width="12.28515625" style="3" customWidth="1"/>
    <col min="15157" max="15163" width="9.140625" style="3"/>
    <col min="15164" max="15164" width="0" style="3" hidden="1" customWidth="1"/>
    <col min="15165" max="15179" width="9.140625" style="3"/>
    <col min="15180" max="15186" width="9.140625" style="3" customWidth="1"/>
    <col min="15187" max="15360" width="9.140625" style="3"/>
    <col min="15361" max="15361" width="4" style="3" customWidth="1"/>
    <col min="15362" max="15362" width="5.140625" style="3" customWidth="1"/>
    <col min="15363" max="15363" width="29.140625" style="3" customWidth="1"/>
    <col min="15364" max="15364" width="9.85546875" style="3" customWidth="1"/>
    <col min="15365" max="15365" width="10.5703125" style="3" customWidth="1"/>
    <col min="15366" max="15369" width="9.140625" style="3" customWidth="1"/>
    <col min="15370" max="15375" width="9.85546875" style="3" customWidth="1"/>
    <col min="15376" max="15376" width="10.85546875" style="3" bestFit="1" customWidth="1"/>
    <col min="15377" max="15388" width="0" style="3" hidden="1" customWidth="1"/>
    <col min="15389" max="15389" width="10.42578125" style="3" bestFit="1" customWidth="1"/>
    <col min="15390" max="15401" width="0" style="3" hidden="1" customWidth="1"/>
    <col min="15402" max="15402" width="10.42578125" style="3" bestFit="1" customWidth="1"/>
    <col min="15403" max="15403" width="9.140625" style="3"/>
    <col min="15404" max="15404" width="27.28515625" style="3" customWidth="1"/>
    <col min="15405" max="15405" width="9.140625" style="3"/>
    <col min="15406" max="15406" width="9.28515625" style="3" customWidth="1"/>
    <col min="15407" max="15407" width="11.85546875" style="3" customWidth="1"/>
    <col min="15408" max="15408" width="11.28515625" style="3" customWidth="1"/>
    <col min="15409" max="15409" width="9.140625" style="3"/>
    <col min="15410" max="15410" width="9.7109375" style="3" customWidth="1"/>
    <col min="15411" max="15411" width="9.140625" style="3"/>
    <col min="15412" max="15412" width="12.28515625" style="3" customWidth="1"/>
    <col min="15413" max="15419" width="9.140625" style="3"/>
    <col min="15420" max="15420" width="0" style="3" hidden="1" customWidth="1"/>
    <col min="15421" max="15435" width="9.140625" style="3"/>
    <col min="15436" max="15442" width="9.140625" style="3" customWidth="1"/>
    <col min="15443" max="15616" width="9.140625" style="3"/>
    <col min="15617" max="15617" width="4" style="3" customWidth="1"/>
    <col min="15618" max="15618" width="5.140625" style="3" customWidth="1"/>
    <col min="15619" max="15619" width="29.140625" style="3" customWidth="1"/>
    <col min="15620" max="15620" width="9.85546875" style="3" customWidth="1"/>
    <col min="15621" max="15621" width="10.5703125" style="3" customWidth="1"/>
    <col min="15622" max="15625" width="9.140625" style="3" customWidth="1"/>
    <col min="15626" max="15631" width="9.85546875" style="3" customWidth="1"/>
    <col min="15632" max="15632" width="10.85546875" style="3" bestFit="1" customWidth="1"/>
    <col min="15633" max="15644" width="0" style="3" hidden="1" customWidth="1"/>
    <col min="15645" max="15645" width="10.42578125" style="3" bestFit="1" customWidth="1"/>
    <col min="15646" max="15657" width="0" style="3" hidden="1" customWidth="1"/>
    <col min="15658" max="15658" width="10.42578125" style="3" bestFit="1" customWidth="1"/>
    <col min="15659" max="15659" width="9.140625" style="3"/>
    <col min="15660" max="15660" width="27.28515625" style="3" customWidth="1"/>
    <col min="15661" max="15661" width="9.140625" style="3"/>
    <col min="15662" max="15662" width="9.28515625" style="3" customWidth="1"/>
    <col min="15663" max="15663" width="11.85546875" style="3" customWidth="1"/>
    <col min="15664" max="15664" width="11.28515625" style="3" customWidth="1"/>
    <col min="15665" max="15665" width="9.140625" style="3"/>
    <col min="15666" max="15666" width="9.7109375" style="3" customWidth="1"/>
    <col min="15667" max="15667" width="9.140625" style="3"/>
    <col min="15668" max="15668" width="12.28515625" style="3" customWidth="1"/>
    <col min="15669" max="15675" width="9.140625" style="3"/>
    <col min="15676" max="15676" width="0" style="3" hidden="1" customWidth="1"/>
    <col min="15677" max="15691" width="9.140625" style="3"/>
    <col min="15692" max="15698" width="9.140625" style="3" customWidth="1"/>
    <col min="15699" max="15872" width="9.140625" style="3"/>
    <col min="15873" max="15873" width="4" style="3" customWidth="1"/>
    <col min="15874" max="15874" width="5.140625" style="3" customWidth="1"/>
    <col min="15875" max="15875" width="29.140625" style="3" customWidth="1"/>
    <col min="15876" max="15876" width="9.85546875" style="3" customWidth="1"/>
    <col min="15877" max="15877" width="10.5703125" style="3" customWidth="1"/>
    <col min="15878" max="15881" width="9.140625" style="3" customWidth="1"/>
    <col min="15882" max="15887" width="9.85546875" style="3" customWidth="1"/>
    <col min="15888" max="15888" width="10.85546875" style="3" bestFit="1" customWidth="1"/>
    <col min="15889" max="15900" width="0" style="3" hidden="1" customWidth="1"/>
    <col min="15901" max="15901" width="10.42578125" style="3" bestFit="1" customWidth="1"/>
    <col min="15902" max="15913" width="0" style="3" hidden="1" customWidth="1"/>
    <col min="15914" max="15914" width="10.42578125" style="3" bestFit="1" customWidth="1"/>
    <col min="15915" max="15915" width="9.140625" style="3"/>
    <col min="15916" max="15916" width="27.28515625" style="3" customWidth="1"/>
    <col min="15917" max="15917" width="9.140625" style="3"/>
    <col min="15918" max="15918" width="9.28515625" style="3" customWidth="1"/>
    <col min="15919" max="15919" width="11.85546875" style="3" customWidth="1"/>
    <col min="15920" max="15920" width="11.28515625" style="3" customWidth="1"/>
    <col min="15921" max="15921" width="9.140625" style="3"/>
    <col min="15922" max="15922" width="9.7109375" style="3" customWidth="1"/>
    <col min="15923" max="15923" width="9.140625" style="3"/>
    <col min="15924" max="15924" width="12.28515625" style="3" customWidth="1"/>
    <col min="15925" max="15931" width="9.140625" style="3"/>
    <col min="15932" max="15932" width="0" style="3" hidden="1" customWidth="1"/>
    <col min="15933" max="15947" width="9.140625" style="3"/>
    <col min="15948" max="15954" width="9.140625" style="3" customWidth="1"/>
    <col min="15955" max="16128" width="9.140625" style="3"/>
    <col min="16129" max="16129" width="4" style="3" customWidth="1"/>
    <col min="16130" max="16130" width="5.140625" style="3" customWidth="1"/>
    <col min="16131" max="16131" width="29.140625" style="3" customWidth="1"/>
    <col min="16132" max="16132" width="9.85546875" style="3" customWidth="1"/>
    <col min="16133" max="16133" width="10.5703125" style="3" customWidth="1"/>
    <col min="16134" max="16137" width="9.140625" style="3" customWidth="1"/>
    <col min="16138" max="16143" width="9.85546875" style="3" customWidth="1"/>
    <col min="16144" max="16144" width="10.85546875" style="3" bestFit="1" customWidth="1"/>
    <col min="16145" max="16156" width="0" style="3" hidden="1" customWidth="1"/>
    <col min="16157" max="16157" width="10.42578125" style="3" bestFit="1" customWidth="1"/>
    <col min="16158" max="16169" width="0" style="3" hidden="1" customWidth="1"/>
    <col min="16170" max="16170" width="10.42578125" style="3" bestFit="1" customWidth="1"/>
    <col min="16171" max="16171" width="9.140625" style="3"/>
    <col min="16172" max="16172" width="27.28515625" style="3" customWidth="1"/>
    <col min="16173" max="16173" width="9.140625" style="3"/>
    <col min="16174" max="16174" width="9.28515625" style="3" customWidth="1"/>
    <col min="16175" max="16175" width="11.85546875" style="3" customWidth="1"/>
    <col min="16176" max="16176" width="11.28515625" style="3" customWidth="1"/>
    <col min="16177" max="16177" width="9.140625" style="3"/>
    <col min="16178" max="16178" width="9.7109375" style="3" customWidth="1"/>
    <col min="16179" max="16179" width="9.140625" style="3"/>
    <col min="16180" max="16180" width="12.28515625" style="3" customWidth="1"/>
    <col min="16181" max="16187" width="9.140625" style="3"/>
    <col min="16188" max="16188" width="0" style="3" hidden="1" customWidth="1"/>
    <col min="16189" max="16203" width="9.140625" style="3"/>
    <col min="16204" max="16210" width="9.140625" style="3" customWidth="1"/>
    <col min="16211" max="16384" width="9.140625" style="3"/>
  </cols>
  <sheetData>
    <row r="1" spans="1:81" ht="72" customHeight="1" x14ac:dyDescent="0.25">
      <c r="C1"/>
      <c r="D1" s="29" t="s">
        <v>49</v>
      </c>
    </row>
    <row r="2" spans="1:81" x14ac:dyDescent="0.25">
      <c r="A2" s="104"/>
      <c r="B2" s="104" t="s">
        <v>50</v>
      </c>
      <c r="C2" s="104"/>
      <c r="D2" s="105"/>
      <c r="E2" s="104"/>
      <c r="F2" s="104"/>
      <c r="G2" s="104"/>
      <c r="H2" s="104"/>
      <c r="I2" s="104"/>
      <c r="J2" s="104"/>
      <c r="K2" s="104"/>
      <c r="L2" s="104"/>
      <c r="M2" s="104"/>
      <c r="N2" s="104"/>
      <c r="O2" s="104"/>
      <c r="P2" s="106"/>
      <c r="Q2" s="104"/>
      <c r="R2" s="104"/>
      <c r="S2" s="104"/>
      <c r="T2" s="104"/>
      <c r="U2" s="104"/>
      <c r="V2" s="104"/>
      <c r="W2" s="104"/>
      <c r="X2" s="104"/>
      <c r="Y2" s="104"/>
      <c r="Z2" s="104"/>
      <c r="AA2" s="104"/>
      <c r="AB2" s="104"/>
      <c r="AC2" s="106"/>
      <c r="AD2" s="104"/>
      <c r="AE2" s="104"/>
      <c r="AF2" s="104"/>
      <c r="AG2" s="104"/>
      <c r="AH2" s="104"/>
      <c r="AI2" s="104"/>
      <c r="AJ2" s="104"/>
      <c r="AK2" s="104"/>
      <c r="AL2" s="104"/>
      <c r="AM2" s="104"/>
      <c r="AN2" s="104"/>
      <c r="AO2" s="104"/>
      <c r="AP2" s="106"/>
      <c r="AR2" s="92"/>
      <c r="AS2" s="93" t="s">
        <v>51</v>
      </c>
      <c r="AT2" s="92"/>
      <c r="AU2" s="92"/>
      <c r="AV2" s="92"/>
      <c r="AW2" s="92"/>
      <c r="AX2" s="92"/>
      <c r="AY2" s="92"/>
      <c r="AZ2" s="92"/>
      <c r="CA2" s="3" t="s">
        <v>52</v>
      </c>
    </row>
    <row r="3" spans="1:81" x14ac:dyDescent="0.25">
      <c r="A3" s="30"/>
      <c r="B3" s="31"/>
      <c r="C3" s="30" t="s">
        <v>53</v>
      </c>
      <c r="D3" s="32" t="str">
        <f>$AU$5</f>
        <v>янв</v>
      </c>
      <c r="E3" s="33" t="str">
        <f t="shared" ref="E3:O3" ca="1" si="0">OFFSET(INDIRECT(ADDRESS(MATCH(D3,$CB$1:$CB$23,0),80,,1,),1),1,0)</f>
        <v>фев</v>
      </c>
      <c r="F3" s="33" t="str">
        <f t="shared" ca="1" si="0"/>
        <v>мар</v>
      </c>
      <c r="G3" s="33" t="str">
        <f t="shared" ca="1" si="0"/>
        <v>апр</v>
      </c>
      <c r="H3" s="33" t="str">
        <f t="shared" ca="1" si="0"/>
        <v>май</v>
      </c>
      <c r="I3" s="33" t="str">
        <f t="shared" ca="1" si="0"/>
        <v>июн</v>
      </c>
      <c r="J3" s="33" t="str">
        <f t="shared" ca="1" si="0"/>
        <v>июл</v>
      </c>
      <c r="K3" s="33" t="str">
        <f t="shared" ca="1" si="0"/>
        <v>авг</v>
      </c>
      <c r="L3" s="33" t="str">
        <f t="shared" ca="1" si="0"/>
        <v>сен</v>
      </c>
      <c r="M3" s="33" t="str">
        <f t="shared" ca="1" si="0"/>
        <v>окт</v>
      </c>
      <c r="N3" s="33" t="str">
        <f t="shared" ca="1" si="0"/>
        <v>ноя</v>
      </c>
      <c r="O3" s="33" t="str">
        <f t="shared" ca="1" si="0"/>
        <v>дек</v>
      </c>
      <c r="P3" s="34" t="s">
        <v>40</v>
      </c>
      <c r="Q3" s="32" t="str">
        <f>$AU$5</f>
        <v>янв</v>
      </c>
      <c r="R3" s="33" t="str">
        <f t="shared" ref="R3:AB3" ca="1" si="1">OFFSET(INDIRECT(ADDRESS(MATCH(Q3,$CB$1:$CB$23,0),80,,1,),1),1,0)</f>
        <v>фев</v>
      </c>
      <c r="S3" s="33" t="str">
        <f t="shared" ca="1" si="1"/>
        <v>мар</v>
      </c>
      <c r="T3" s="33" t="str">
        <f t="shared" ca="1" si="1"/>
        <v>апр</v>
      </c>
      <c r="U3" s="33" t="str">
        <f t="shared" ca="1" si="1"/>
        <v>май</v>
      </c>
      <c r="V3" s="33" t="str">
        <f t="shared" ca="1" si="1"/>
        <v>июн</v>
      </c>
      <c r="W3" s="33" t="str">
        <f t="shared" ca="1" si="1"/>
        <v>июл</v>
      </c>
      <c r="X3" s="33" t="str">
        <f t="shared" ca="1" si="1"/>
        <v>авг</v>
      </c>
      <c r="Y3" s="33" t="str">
        <f t="shared" ca="1" si="1"/>
        <v>сен</v>
      </c>
      <c r="Z3" s="33" t="str">
        <f t="shared" ca="1" si="1"/>
        <v>окт</v>
      </c>
      <c r="AA3" s="33" t="str">
        <f t="shared" ca="1" si="1"/>
        <v>ноя</v>
      </c>
      <c r="AB3" s="33" t="str">
        <f t="shared" ca="1" si="1"/>
        <v>дек</v>
      </c>
      <c r="AC3" s="34" t="s">
        <v>40</v>
      </c>
      <c r="AD3" s="32" t="str">
        <f>$AU$5</f>
        <v>янв</v>
      </c>
      <c r="AE3" s="33" t="str">
        <f t="shared" ref="AE3:AO3" ca="1" si="2">OFFSET(INDIRECT(ADDRESS(MATCH(AD3,$CB$1:$CB$23,0),80,,1,),1),1,0)</f>
        <v>фев</v>
      </c>
      <c r="AF3" s="33" t="str">
        <f t="shared" ca="1" si="2"/>
        <v>мар</v>
      </c>
      <c r="AG3" s="33" t="str">
        <f t="shared" ca="1" si="2"/>
        <v>апр</v>
      </c>
      <c r="AH3" s="33" t="str">
        <f t="shared" ca="1" si="2"/>
        <v>май</v>
      </c>
      <c r="AI3" s="33" t="str">
        <f t="shared" ca="1" si="2"/>
        <v>июн</v>
      </c>
      <c r="AJ3" s="33" t="str">
        <f t="shared" ca="1" si="2"/>
        <v>июл</v>
      </c>
      <c r="AK3" s="33" t="str">
        <f t="shared" ca="1" si="2"/>
        <v>авг</v>
      </c>
      <c r="AL3" s="33" t="str">
        <f t="shared" ca="1" si="2"/>
        <v>сен</v>
      </c>
      <c r="AM3" s="33" t="str">
        <f t="shared" ca="1" si="2"/>
        <v>окт</v>
      </c>
      <c r="AN3" s="33" t="str">
        <f t="shared" ca="1" si="2"/>
        <v>ноя</v>
      </c>
      <c r="AO3" s="33" t="str">
        <f t="shared" ca="1" si="2"/>
        <v>дек</v>
      </c>
      <c r="AP3" s="34" t="s">
        <v>40</v>
      </c>
      <c r="AQ3" s="4"/>
      <c r="AR3" s="122"/>
      <c r="AS3" s="123" t="s">
        <v>54</v>
      </c>
      <c r="AT3" s="122"/>
      <c r="AU3" s="122"/>
      <c r="AV3" s="122"/>
      <c r="AW3" s="122"/>
      <c r="AX3" s="122"/>
      <c r="AY3" s="122"/>
      <c r="AZ3" s="122"/>
      <c r="BA3" s="4"/>
      <c r="BB3" s="4"/>
      <c r="CA3" s="3" t="s">
        <v>52</v>
      </c>
    </row>
    <row r="4" spans="1:81" x14ac:dyDescent="0.25">
      <c r="A4" s="31"/>
      <c r="B4" s="31" t="s">
        <v>55</v>
      </c>
      <c r="C4" s="31"/>
      <c r="D4" s="35">
        <f t="shared" ref="D4:O4" si="3">VLOOKUP(D3,$CB$12:$CC$23,2,0)</f>
        <v>1</v>
      </c>
      <c r="E4" s="35">
        <f t="shared" ca="1" si="3"/>
        <v>1</v>
      </c>
      <c r="F4" s="35">
        <f t="shared" ca="1" si="3"/>
        <v>1</v>
      </c>
      <c r="G4" s="35">
        <f t="shared" ca="1" si="3"/>
        <v>1</v>
      </c>
      <c r="H4" s="35">
        <f t="shared" ca="1" si="3"/>
        <v>1</v>
      </c>
      <c r="I4" s="35">
        <f t="shared" ca="1" si="3"/>
        <v>1</v>
      </c>
      <c r="J4" s="35">
        <f t="shared" ca="1" si="3"/>
        <v>1</v>
      </c>
      <c r="K4" s="35">
        <f t="shared" ca="1" si="3"/>
        <v>1</v>
      </c>
      <c r="L4" s="35">
        <f t="shared" ca="1" si="3"/>
        <v>1</v>
      </c>
      <c r="M4" s="35">
        <f t="shared" ca="1" si="3"/>
        <v>1</v>
      </c>
      <c r="N4" s="35">
        <f t="shared" ca="1" si="3"/>
        <v>1</v>
      </c>
      <c r="O4" s="35">
        <f t="shared" ca="1" si="3"/>
        <v>1</v>
      </c>
      <c r="P4" s="34" t="s">
        <v>41</v>
      </c>
      <c r="Q4" s="36">
        <f t="shared" ref="Q4:AB4" si="4">VLOOKUP(Q3,$CB$12:$CC$23,2,0)</f>
        <v>1</v>
      </c>
      <c r="R4" s="37">
        <f t="shared" ca="1" si="4"/>
        <v>1</v>
      </c>
      <c r="S4" s="37">
        <f t="shared" ca="1" si="4"/>
        <v>1</v>
      </c>
      <c r="T4" s="37">
        <f t="shared" ca="1" si="4"/>
        <v>1</v>
      </c>
      <c r="U4" s="37">
        <f t="shared" ca="1" si="4"/>
        <v>1</v>
      </c>
      <c r="V4" s="37">
        <f t="shared" ca="1" si="4"/>
        <v>1</v>
      </c>
      <c r="W4" s="37">
        <f t="shared" ca="1" si="4"/>
        <v>1</v>
      </c>
      <c r="X4" s="37">
        <f t="shared" ca="1" si="4"/>
        <v>1</v>
      </c>
      <c r="Y4" s="37">
        <f t="shared" ca="1" si="4"/>
        <v>1</v>
      </c>
      <c r="Z4" s="37">
        <f t="shared" ca="1" si="4"/>
        <v>1</v>
      </c>
      <c r="AA4" s="37">
        <f t="shared" ca="1" si="4"/>
        <v>1</v>
      </c>
      <c r="AB4" s="37">
        <f t="shared" ca="1" si="4"/>
        <v>1</v>
      </c>
      <c r="AC4" s="34" t="s">
        <v>44</v>
      </c>
      <c r="AD4" s="36">
        <f t="shared" ref="AD4:AO4" si="5">VLOOKUP(AD3,$CB$12:$CC$23,2,0)</f>
        <v>1</v>
      </c>
      <c r="AE4" s="37">
        <f t="shared" ca="1" si="5"/>
        <v>1</v>
      </c>
      <c r="AF4" s="37">
        <f t="shared" ca="1" si="5"/>
        <v>1</v>
      </c>
      <c r="AG4" s="37">
        <f t="shared" ca="1" si="5"/>
        <v>1</v>
      </c>
      <c r="AH4" s="37">
        <f t="shared" ca="1" si="5"/>
        <v>1</v>
      </c>
      <c r="AI4" s="37">
        <f t="shared" ca="1" si="5"/>
        <v>1</v>
      </c>
      <c r="AJ4" s="37">
        <f t="shared" ca="1" si="5"/>
        <v>1</v>
      </c>
      <c r="AK4" s="37">
        <f t="shared" ca="1" si="5"/>
        <v>1</v>
      </c>
      <c r="AL4" s="37">
        <f t="shared" ca="1" si="5"/>
        <v>1</v>
      </c>
      <c r="AM4" s="37">
        <f t="shared" ca="1" si="5"/>
        <v>1</v>
      </c>
      <c r="AN4" s="37">
        <f t="shared" ca="1" si="5"/>
        <v>1</v>
      </c>
      <c r="AO4" s="37">
        <f t="shared" ca="1" si="5"/>
        <v>1</v>
      </c>
      <c r="AP4" s="34" t="s">
        <v>56</v>
      </c>
      <c r="AQ4" s="4"/>
      <c r="AR4" s="5"/>
      <c r="AS4" s="6" t="s">
        <v>57</v>
      </c>
      <c r="AT4" s="7" t="s">
        <v>119</v>
      </c>
      <c r="AU4" s="7"/>
      <c r="AV4" s="8"/>
      <c r="AW4" s="7"/>
      <c r="AX4" s="7"/>
      <c r="AY4" s="7"/>
      <c r="AZ4" s="7"/>
      <c r="BA4" s="4"/>
      <c r="BB4" s="4"/>
      <c r="BH4" s="3" t="s">
        <v>59</v>
      </c>
      <c r="CA4" s="3" t="s">
        <v>52</v>
      </c>
    </row>
    <row r="5" spans="1:81" x14ac:dyDescent="0.25">
      <c r="A5" s="107"/>
      <c r="B5" s="108" t="s">
        <v>60</v>
      </c>
      <c r="C5" s="107"/>
      <c r="D5" s="109">
        <v>0.3</v>
      </c>
      <c r="E5" s="109">
        <v>0.6</v>
      </c>
      <c r="F5" s="109">
        <v>0.8</v>
      </c>
      <c r="G5" s="109">
        <v>0.9</v>
      </c>
      <c r="H5" s="109">
        <v>0.9</v>
      </c>
      <c r="I5" s="109">
        <v>1.1000000000000001</v>
      </c>
      <c r="J5" s="109">
        <v>1.35</v>
      </c>
      <c r="K5" s="109">
        <v>1.35</v>
      </c>
      <c r="L5" s="109">
        <v>1.6</v>
      </c>
      <c r="M5" s="109">
        <v>1.8</v>
      </c>
      <c r="N5" s="109">
        <v>1.9</v>
      </c>
      <c r="O5" s="109">
        <v>2.0499999999999998</v>
      </c>
      <c r="P5" s="110"/>
      <c r="Q5" s="109">
        <v>2.0499999999999998</v>
      </c>
      <c r="R5" s="109">
        <v>2.0499999999999998</v>
      </c>
      <c r="S5" s="109">
        <v>2.1</v>
      </c>
      <c r="T5" s="109">
        <v>2.1</v>
      </c>
      <c r="U5" s="109">
        <v>2.1</v>
      </c>
      <c r="V5" s="109">
        <v>2.2000000000000002</v>
      </c>
      <c r="W5" s="109">
        <v>2.2000000000000002</v>
      </c>
      <c r="X5" s="109">
        <v>2.2000000000000002</v>
      </c>
      <c r="Y5" s="109">
        <v>2.2000000000000002</v>
      </c>
      <c r="Z5" s="109">
        <v>2.2000000000000002</v>
      </c>
      <c r="AA5" s="109">
        <v>2.2000000000000002</v>
      </c>
      <c r="AB5" s="109">
        <v>2.2000000000000002</v>
      </c>
      <c r="AC5" s="110"/>
      <c r="AD5" s="109">
        <v>2.2000000000000002</v>
      </c>
      <c r="AE5" s="109">
        <v>2.4</v>
      </c>
      <c r="AF5" s="109">
        <v>2.4</v>
      </c>
      <c r="AG5" s="109">
        <v>2.4</v>
      </c>
      <c r="AH5" s="109">
        <v>2.4</v>
      </c>
      <c r="AI5" s="109">
        <v>2.4</v>
      </c>
      <c r="AJ5" s="109">
        <v>2.5</v>
      </c>
      <c r="AK5" s="109">
        <v>2.5</v>
      </c>
      <c r="AL5" s="109">
        <v>2.5</v>
      </c>
      <c r="AM5" s="109">
        <v>2.5</v>
      </c>
      <c r="AN5" s="109">
        <v>2.5</v>
      </c>
      <c r="AO5" s="109">
        <v>2.5</v>
      </c>
      <c r="AP5" s="110"/>
      <c r="AQ5" s="4"/>
      <c r="AR5" s="9" t="s">
        <v>61</v>
      </c>
      <c r="AS5" s="9"/>
      <c r="AT5" s="9"/>
      <c r="AU5" s="94" t="s">
        <v>69</v>
      </c>
      <c r="AV5" s="9"/>
      <c r="AW5" s="9"/>
      <c r="AX5" s="9"/>
      <c r="AY5" s="9"/>
      <c r="AZ5" s="9"/>
      <c r="BH5" s="3" t="s">
        <v>58</v>
      </c>
    </row>
    <row r="6" spans="1:81" x14ac:dyDescent="0.25">
      <c r="A6" s="131" t="s">
        <v>63</v>
      </c>
      <c r="B6" s="131"/>
      <c r="C6" s="131"/>
      <c r="D6" s="72">
        <f t="shared" ref="D6:O6" si="6">SUM(D7:D13)</f>
        <v>132058.19999999998</v>
      </c>
      <c r="E6" s="73">
        <f t="shared" ca="1" si="6"/>
        <v>264116.39999999997</v>
      </c>
      <c r="F6" s="73">
        <f t="shared" ca="1" si="6"/>
        <v>352155.2</v>
      </c>
      <c r="G6" s="73">
        <f t="shared" ca="1" si="6"/>
        <v>396174.6</v>
      </c>
      <c r="H6" s="73">
        <f t="shared" ca="1" si="6"/>
        <v>396174.6</v>
      </c>
      <c r="I6" s="73">
        <f t="shared" ca="1" si="6"/>
        <v>484213.4</v>
      </c>
      <c r="J6" s="73">
        <f t="shared" ca="1" si="6"/>
        <v>594261.9</v>
      </c>
      <c r="K6" s="73">
        <f t="shared" ca="1" si="6"/>
        <v>594261.9</v>
      </c>
      <c r="L6" s="73">
        <f t="shared" ca="1" si="6"/>
        <v>704310.4</v>
      </c>
      <c r="M6" s="73">
        <f t="shared" ca="1" si="6"/>
        <v>792349.2</v>
      </c>
      <c r="N6" s="73">
        <f t="shared" ca="1" si="6"/>
        <v>836368.6</v>
      </c>
      <c r="O6" s="73">
        <f t="shared" ca="1" si="6"/>
        <v>902397.7</v>
      </c>
      <c r="P6" s="74">
        <f ca="1">SUM(D6:O6)</f>
        <v>6448842.0999999996</v>
      </c>
      <c r="Q6" s="72">
        <f t="shared" ref="Q6:AB6" si="7">SUM(Q7:Q13)</f>
        <v>902397.7</v>
      </c>
      <c r="R6" s="73">
        <f t="shared" ca="1" si="7"/>
        <v>902397.7</v>
      </c>
      <c r="S6" s="73">
        <f t="shared" ca="1" si="7"/>
        <v>924407.4</v>
      </c>
      <c r="T6" s="73">
        <f t="shared" ca="1" si="7"/>
        <v>924407.4</v>
      </c>
      <c r="U6" s="73">
        <f t="shared" ca="1" si="7"/>
        <v>924407.4</v>
      </c>
      <c r="V6" s="73">
        <f t="shared" ca="1" si="7"/>
        <v>968426.8</v>
      </c>
      <c r="W6" s="73">
        <f t="shared" ca="1" si="7"/>
        <v>968426.8</v>
      </c>
      <c r="X6" s="73">
        <f t="shared" ca="1" si="7"/>
        <v>968426.8</v>
      </c>
      <c r="Y6" s="73">
        <f t="shared" ca="1" si="7"/>
        <v>968426.8</v>
      </c>
      <c r="Z6" s="73">
        <f t="shared" ca="1" si="7"/>
        <v>968426.8</v>
      </c>
      <c r="AA6" s="73">
        <f t="shared" ca="1" si="7"/>
        <v>968426.8</v>
      </c>
      <c r="AB6" s="73">
        <f t="shared" ca="1" si="7"/>
        <v>968426.8</v>
      </c>
      <c r="AC6" s="74">
        <f ca="1">SUM(Q6:AB6)</f>
        <v>11357005.200000001</v>
      </c>
      <c r="AD6" s="72">
        <f t="shared" ref="AD6:AO6" si="8">SUM(AD7:AD13)</f>
        <v>968426.8</v>
      </c>
      <c r="AE6" s="73">
        <f t="shared" ca="1" si="8"/>
        <v>1056465.5999999999</v>
      </c>
      <c r="AF6" s="73">
        <f t="shared" ca="1" si="8"/>
        <v>1056465.5999999999</v>
      </c>
      <c r="AG6" s="73">
        <f t="shared" ca="1" si="8"/>
        <v>1056465.5999999999</v>
      </c>
      <c r="AH6" s="73">
        <f t="shared" ca="1" si="8"/>
        <v>1056465.5999999999</v>
      </c>
      <c r="AI6" s="73">
        <f t="shared" ca="1" si="8"/>
        <v>1056465.5999999999</v>
      </c>
      <c r="AJ6" s="73">
        <f t="shared" ca="1" si="8"/>
        <v>1100485</v>
      </c>
      <c r="AK6" s="73">
        <f t="shared" ca="1" si="8"/>
        <v>1100485</v>
      </c>
      <c r="AL6" s="73">
        <f t="shared" ca="1" si="8"/>
        <v>1100485</v>
      </c>
      <c r="AM6" s="73">
        <f t="shared" ca="1" si="8"/>
        <v>1100485</v>
      </c>
      <c r="AN6" s="73">
        <f t="shared" ca="1" si="8"/>
        <v>1100485</v>
      </c>
      <c r="AO6" s="73">
        <f t="shared" ca="1" si="8"/>
        <v>1100485</v>
      </c>
      <c r="AP6" s="74">
        <f ca="1">SUM(AD6:AO6)</f>
        <v>12853664.799999999</v>
      </c>
      <c r="AQ6" s="4"/>
      <c r="AR6" s="120" t="s">
        <v>64</v>
      </c>
      <c r="AS6" s="120"/>
      <c r="AT6" s="120"/>
      <c r="AU6" s="120"/>
      <c r="AV6" s="120"/>
      <c r="AW6" s="120"/>
      <c r="AX6" s="120"/>
      <c r="AY6" s="120"/>
      <c r="AZ6" s="120"/>
      <c r="BA6" s="4"/>
      <c r="BB6" s="4"/>
      <c r="BH6" s="3" t="s">
        <v>119</v>
      </c>
    </row>
    <row r="7" spans="1:81" ht="15" customHeight="1" x14ac:dyDescent="0.25">
      <c r="A7" s="38" t="s">
        <v>0</v>
      </c>
      <c r="B7" s="129" t="s">
        <v>124</v>
      </c>
      <c r="C7" s="129"/>
      <c r="D7" s="39">
        <f>D5*D4*$AU$7*$AX$7</f>
        <v>63153.599999999991</v>
      </c>
      <c r="E7" s="40">
        <f t="shared" ref="E7:O7" ca="1" si="9">E5*E4*$AU$7*$AX$7</f>
        <v>126307.19999999998</v>
      </c>
      <c r="F7" s="39">
        <f t="shared" ca="1" si="9"/>
        <v>168409.60000000001</v>
      </c>
      <c r="G7" s="39">
        <f t="shared" ca="1" si="9"/>
        <v>189460.80000000002</v>
      </c>
      <c r="H7" s="39">
        <f t="shared" ca="1" si="9"/>
        <v>189460.80000000002</v>
      </c>
      <c r="I7" s="39">
        <f t="shared" ca="1" si="9"/>
        <v>231563.2</v>
      </c>
      <c r="J7" s="39">
        <f t="shared" ca="1" si="9"/>
        <v>284191.2</v>
      </c>
      <c r="K7" s="39">
        <f t="shared" ca="1" si="9"/>
        <v>284191.2</v>
      </c>
      <c r="L7" s="39">
        <f t="shared" ca="1" si="9"/>
        <v>336819.20000000001</v>
      </c>
      <c r="M7" s="39">
        <f t="shared" ca="1" si="9"/>
        <v>378921.60000000003</v>
      </c>
      <c r="N7" s="39">
        <f t="shared" ca="1" si="9"/>
        <v>399972.8</v>
      </c>
      <c r="O7" s="41">
        <f t="shared" ca="1" si="9"/>
        <v>431549.6</v>
      </c>
      <c r="P7" s="41">
        <f t="shared" ref="P7:P10" ca="1" si="10">SUM(D7:O7)</f>
        <v>3084000.8</v>
      </c>
      <c r="Q7" s="39">
        <f>Q5*Q4*$AU$7*$AX$7</f>
        <v>431549.6</v>
      </c>
      <c r="R7" s="39">
        <f t="shared" ref="R7:AB7" ca="1" si="11">R5*R4*$AU$7*$AX$7</f>
        <v>431549.6</v>
      </c>
      <c r="S7" s="39">
        <f t="shared" ca="1" si="11"/>
        <v>442075.2</v>
      </c>
      <c r="T7" s="39">
        <f t="shared" ca="1" si="11"/>
        <v>442075.2</v>
      </c>
      <c r="U7" s="39">
        <f t="shared" ca="1" si="11"/>
        <v>442075.2</v>
      </c>
      <c r="V7" s="39">
        <f t="shared" ca="1" si="11"/>
        <v>463126.4</v>
      </c>
      <c r="W7" s="39">
        <f t="shared" ca="1" si="11"/>
        <v>463126.4</v>
      </c>
      <c r="X7" s="39">
        <f t="shared" ca="1" si="11"/>
        <v>463126.4</v>
      </c>
      <c r="Y7" s="39">
        <f t="shared" ca="1" si="11"/>
        <v>463126.4</v>
      </c>
      <c r="Z7" s="39">
        <f t="shared" ca="1" si="11"/>
        <v>463126.4</v>
      </c>
      <c r="AA7" s="39">
        <f t="shared" ca="1" si="11"/>
        <v>463126.4</v>
      </c>
      <c r="AB7" s="41">
        <f t="shared" ca="1" si="11"/>
        <v>463126.4</v>
      </c>
      <c r="AC7" s="41">
        <f t="shared" ref="AC7:AC10" ca="1" si="12">SUM(Q7:AB7)</f>
        <v>5431209.6000000006</v>
      </c>
      <c r="AD7" s="39">
        <f>AD5*AD4*$AU$7*$AX$7</f>
        <v>463126.4</v>
      </c>
      <c r="AE7" s="39">
        <f t="shared" ref="AE7:AO7" ca="1" si="13">AE5*AE4*$AU$7*$AX$7</f>
        <v>505228.79999999993</v>
      </c>
      <c r="AF7" s="39">
        <f t="shared" ca="1" si="13"/>
        <v>505228.79999999993</v>
      </c>
      <c r="AG7" s="39">
        <f t="shared" ca="1" si="13"/>
        <v>505228.79999999993</v>
      </c>
      <c r="AH7" s="39">
        <f t="shared" ca="1" si="13"/>
        <v>505228.79999999993</v>
      </c>
      <c r="AI7" s="39">
        <f t="shared" ca="1" si="13"/>
        <v>505228.79999999993</v>
      </c>
      <c r="AJ7" s="39">
        <f t="shared" ca="1" si="13"/>
        <v>526280</v>
      </c>
      <c r="AK7" s="39">
        <f t="shared" ca="1" si="13"/>
        <v>526280</v>
      </c>
      <c r="AL7" s="39">
        <f t="shared" ca="1" si="13"/>
        <v>526280</v>
      </c>
      <c r="AM7" s="39">
        <f t="shared" ca="1" si="13"/>
        <v>526280</v>
      </c>
      <c r="AN7" s="39">
        <f t="shared" ca="1" si="13"/>
        <v>526280</v>
      </c>
      <c r="AO7" s="41">
        <f t="shared" ca="1" si="13"/>
        <v>526280</v>
      </c>
      <c r="AP7" s="41">
        <f t="shared" ref="AP7:AP10" ca="1" si="14">SUM(AD7:AO7)</f>
        <v>6146950.3999999994</v>
      </c>
      <c r="AQ7" s="4"/>
      <c r="AR7" s="130" t="s">
        <v>124</v>
      </c>
      <c r="AS7" s="130"/>
      <c r="AT7" s="11" t="s">
        <v>118</v>
      </c>
      <c r="AU7" s="94">
        <f>IF($AT$4="островок",457,446)</f>
        <v>446</v>
      </c>
      <c r="AV7" s="9"/>
      <c r="AW7" s="12" t="s">
        <v>65</v>
      </c>
      <c r="AX7" s="94">
        <f>IF($AT$4="островок",471,472)</f>
        <v>472</v>
      </c>
      <c r="AY7" s="13" t="s">
        <v>66</v>
      </c>
      <c r="AZ7" s="13"/>
      <c r="BA7" s="4"/>
      <c r="BB7" s="4"/>
    </row>
    <row r="8" spans="1:81" x14ac:dyDescent="0.25">
      <c r="A8" s="38" t="s">
        <v>1</v>
      </c>
      <c r="B8" s="129" t="s">
        <v>3</v>
      </c>
      <c r="C8" s="129"/>
      <c r="D8" s="39">
        <f>D5*D4*$AU$8*$AX$8</f>
        <v>31235.399999999998</v>
      </c>
      <c r="E8" s="40">
        <f t="shared" ref="E8:O8" ca="1" si="15">E5*E4*$AU$8*$AX$8</f>
        <v>62470.799999999996</v>
      </c>
      <c r="F8" s="39">
        <f t="shared" ca="1" si="15"/>
        <v>83294.400000000009</v>
      </c>
      <c r="G8" s="39">
        <f t="shared" ca="1" si="15"/>
        <v>93706.200000000012</v>
      </c>
      <c r="H8" s="39">
        <f t="shared" ca="1" si="15"/>
        <v>93706.200000000012</v>
      </c>
      <c r="I8" s="39">
        <f t="shared" ca="1" si="15"/>
        <v>114529.8</v>
      </c>
      <c r="J8" s="39">
        <f t="shared" ca="1" si="15"/>
        <v>140559.30000000002</v>
      </c>
      <c r="K8" s="39">
        <f t="shared" ca="1" si="15"/>
        <v>140559.30000000002</v>
      </c>
      <c r="L8" s="39">
        <f t="shared" ca="1" si="15"/>
        <v>166588.80000000002</v>
      </c>
      <c r="M8" s="39">
        <f t="shared" ca="1" si="15"/>
        <v>187412.40000000002</v>
      </c>
      <c r="N8" s="39">
        <f t="shared" ca="1" si="15"/>
        <v>197824.19999999998</v>
      </c>
      <c r="O8" s="41">
        <f t="shared" ca="1" si="15"/>
        <v>213441.9</v>
      </c>
      <c r="P8" s="41">
        <f t="shared" ca="1" si="10"/>
        <v>1525328.7</v>
      </c>
      <c r="Q8" s="39">
        <f>Q5*Q4*$AU$8*$AX$8</f>
        <v>213441.9</v>
      </c>
      <c r="R8" s="39">
        <f t="shared" ref="R8:AB8" ca="1" si="16">R5*R4*$AU$8*$AX$8</f>
        <v>213441.9</v>
      </c>
      <c r="S8" s="39">
        <f t="shared" ca="1" si="16"/>
        <v>218647.80000000002</v>
      </c>
      <c r="T8" s="39">
        <f t="shared" ca="1" si="16"/>
        <v>218647.80000000002</v>
      </c>
      <c r="U8" s="39">
        <f t="shared" ca="1" si="16"/>
        <v>218647.80000000002</v>
      </c>
      <c r="V8" s="39">
        <f t="shared" ca="1" si="16"/>
        <v>229059.6</v>
      </c>
      <c r="W8" s="39">
        <f t="shared" ca="1" si="16"/>
        <v>229059.6</v>
      </c>
      <c r="X8" s="39">
        <f t="shared" ca="1" si="16"/>
        <v>229059.6</v>
      </c>
      <c r="Y8" s="39">
        <f t="shared" ca="1" si="16"/>
        <v>229059.6</v>
      </c>
      <c r="Z8" s="39">
        <f t="shared" ca="1" si="16"/>
        <v>229059.6</v>
      </c>
      <c r="AA8" s="39">
        <f t="shared" ca="1" si="16"/>
        <v>229059.6</v>
      </c>
      <c r="AB8" s="41">
        <f t="shared" ca="1" si="16"/>
        <v>229059.6</v>
      </c>
      <c r="AC8" s="41">
        <f t="shared" ca="1" si="12"/>
        <v>2686244.4000000004</v>
      </c>
      <c r="AD8" s="39">
        <f>AD5*AD4*$AU$8*$AX$8</f>
        <v>229059.6</v>
      </c>
      <c r="AE8" s="39">
        <f t="shared" ref="AE8:AO8" ca="1" si="17">AE5*AE4*$AU$8*$AX$8</f>
        <v>249883.19999999998</v>
      </c>
      <c r="AF8" s="39">
        <f t="shared" ca="1" si="17"/>
        <v>249883.19999999998</v>
      </c>
      <c r="AG8" s="39">
        <f t="shared" ca="1" si="17"/>
        <v>249883.19999999998</v>
      </c>
      <c r="AH8" s="39">
        <f t="shared" ca="1" si="17"/>
        <v>249883.19999999998</v>
      </c>
      <c r="AI8" s="39">
        <f t="shared" ca="1" si="17"/>
        <v>249883.19999999998</v>
      </c>
      <c r="AJ8" s="39">
        <f t="shared" ca="1" si="17"/>
        <v>260295</v>
      </c>
      <c r="AK8" s="39">
        <f t="shared" ca="1" si="17"/>
        <v>260295</v>
      </c>
      <c r="AL8" s="39">
        <f t="shared" ca="1" si="17"/>
        <v>260295</v>
      </c>
      <c r="AM8" s="39">
        <f t="shared" ca="1" si="17"/>
        <v>260295</v>
      </c>
      <c r="AN8" s="39">
        <f t="shared" ca="1" si="17"/>
        <v>260295</v>
      </c>
      <c r="AO8" s="41">
        <f t="shared" ca="1" si="17"/>
        <v>260295</v>
      </c>
      <c r="AP8" s="41">
        <f t="shared" ca="1" si="14"/>
        <v>3040245.5999999996</v>
      </c>
      <c r="AQ8" s="4"/>
      <c r="AR8" s="130" t="s">
        <v>3</v>
      </c>
      <c r="AS8" s="130"/>
      <c r="AT8" s="11" t="s">
        <v>118</v>
      </c>
      <c r="AU8" s="94">
        <f>IF($AT$4="островок",38,42)</f>
        <v>42</v>
      </c>
      <c r="AV8" s="9"/>
      <c r="AW8" s="12" t="s">
        <v>65</v>
      </c>
      <c r="AX8" s="94">
        <f>IF(AT4="островок",2471,2479)</f>
        <v>2479</v>
      </c>
      <c r="AY8" s="13" t="s">
        <v>66</v>
      </c>
      <c r="AZ8" s="13"/>
      <c r="BA8" s="4"/>
      <c r="BB8" s="4"/>
    </row>
    <row r="9" spans="1:81" x14ac:dyDescent="0.25">
      <c r="A9" s="38" t="s">
        <v>2</v>
      </c>
      <c r="B9" s="129" t="s">
        <v>125</v>
      </c>
      <c r="C9" s="129"/>
      <c r="D9" s="39">
        <f>D5*D4*$AU$9*$AX$9</f>
        <v>2551.5</v>
      </c>
      <c r="E9" s="40">
        <f t="shared" ref="E9:O9" ca="1" si="18">E5*E4*$AU$9*$AX$9</f>
        <v>5103</v>
      </c>
      <c r="F9" s="39">
        <f t="shared" ca="1" si="18"/>
        <v>6804</v>
      </c>
      <c r="G9" s="39">
        <f t="shared" ca="1" si="18"/>
        <v>7654.5</v>
      </c>
      <c r="H9" s="39">
        <f t="shared" ca="1" si="18"/>
        <v>7654.5</v>
      </c>
      <c r="I9" s="39">
        <f t="shared" ca="1" si="18"/>
        <v>9355.5000000000018</v>
      </c>
      <c r="J9" s="39">
        <f t="shared" ca="1" si="18"/>
        <v>11481.750000000002</v>
      </c>
      <c r="K9" s="39">
        <f t="shared" ca="1" si="18"/>
        <v>11481.750000000002</v>
      </c>
      <c r="L9" s="39">
        <f t="shared" ca="1" si="18"/>
        <v>13608</v>
      </c>
      <c r="M9" s="39">
        <f t="shared" ca="1" si="18"/>
        <v>15309</v>
      </c>
      <c r="N9" s="39">
        <f t="shared" ca="1" si="18"/>
        <v>16159.5</v>
      </c>
      <c r="O9" s="41">
        <f t="shared" ca="1" si="18"/>
        <v>17435.249999999996</v>
      </c>
      <c r="P9" s="41">
        <f t="shared" ca="1" si="10"/>
        <v>124598.25</v>
      </c>
      <c r="Q9" s="39">
        <f>Q5*Q4*$AU$9*$AX$9</f>
        <v>17435.249999999996</v>
      </c>
      <c r="R9" s="39">
        <f t="shared" ref="R9:AB9" ca="1" si="19">R5*R4*$AU$9*$AX$9</f>
        <v>17435.249999999996</v>
      </c>
      <c r="S9" s="39">
        <f t="shared" ca="1" si="19"/>
        <v>17860.5</v>
      </c>
      <c r="T9" s="39">
        <f t="shared" ca="1" si="19"/>
        <v>17860.5</v>
      </c>
      <c r="U9" s="39">
        <f t="shared" ca="1" si="19"/>
        <v>17860.5</v>
      </c>
      <c r="V9" s="39">
        <f t="shared" ca="1" si="19"/>
        <v>18711.000000000004</v>
      </c>
      <c r="W9" s="39">
        <f t="shared" ca="1" si="19"/>
        <v>18711.000000000004</v>
      </c>
      <c r="X9" s="39">
        <f t="shared" ca="1" si="19"/>
        <v>18711.000000000004</v>
      </c>
      <c r="Y9" s="39">
        <f t="shared" ca="1" si="19"/>
        <v>18711.000000000004</v>
      </c>
      <c r="Z9" s="39">
        <f t="shared" ca="1" si="19"/>
        <v>18711.000000000004</v>
      </c>
      <c r="AA9" s="39">
        <f t="shared" ca="1" si="19"/>
        <v>18711.000000000004</v>
      </c>
      <c r="AB9" s="41">
        <f t="shared" ca="1" si="19"/>
        <v>18711.000000000004</v>
      </c>
      <c r="AC9" s="41">
        <f t="shared" ca="1" si="12"/>
        <v>219429</v>
      </c>
      <c r="AD9" s="39">
        <f>AD5*AD4*$AU$9*$AX$9</f>
        <v>18711.000000000004</v>
      </c>
      <c r="AE9" s="39">
        <f t="shared" ref="AE9:AO9" ca="1" si="20">AE5*AE4*$AU$9*$AX$9</f>
        <v>20412</v>
      </c>
      <c r="AF9" s="39">
        <f t="shared" ca="1" si="20"/>
        <v>20412</v>
      </c>
      <c r="AG9" s="39">
        <f t="shared" ca="1" si="20"/>
        <v>20412</v>
      </c>
      <c r="AH9" s="39">
        <f t="shared" ca="1" si="20"/>
        <v>20412</v>
      </c>
      <c r="AI9" s="39">
        <f t="shared" ca="1" si="20"/>
        <v>20412</v>
      </c>
      <c r="AJ9" s="39">
        <f t="shared" ca="1" si="20"/>
        <v>21262.5</v>
      </c>
      <c r="AK9" s="39">
        <f t="shared" ca="1" si="20"/>
        <v>21262.5</v>
      </c>
      <c r="AL9" s="39">
        <f t="shared" ca="1" si="20"/>
        <v>21262.5</v>
      </c>
      <c r="AM9" s="39">
        <f t="shared" ca="1" si="20"/>
        <v>21262.5</v>
      </c>
      <c r="AN9" s="39">
        <f t="shared" ca="1" si="20"/>
        <v>21262.5</v>
      </c>
      <c r="AO9" s="41">
        <f t="shared" ca="1" si="20"/>
        <v>21262.5</v>
      </c>
      <c r="AP9" s="41">
        <f t="shared" ca="1" si="14"/>
        <v>248346</v>
      </c>
      <c r="AQ9" s="4"/>
      <c r="AR9" s="130" t="s">
        <v>125</v>
      </c>
      <c r="AS9" s="130"/>
      <c r="AT9" s="11" t="s">
        <v>118</v>
      </c>
      <c r="AU9" s="94">
        <f>IF($AT$4="островок",42,45)</f>
        <v>45</v>
      </c>
      <c r="AV9" s="9"/>
      <c r="AW9" s="12" t="s">
        <v>65</v>
      </c>
      <c r="AX9" s="94">
        <f>IF($AT$4="островок",203,189)</f>
        <v>189</v>
      </c>
      <c r="AY9" s="13" t="s">
        <v>66</v>
      </c>
      <c r="AZ9" s="13"/>
      <c r="BA9" s="4"/>
      <c r="BB9" s="4"/>
    </row>
    <row r="10" spans="1:81" x14ac:dyDescent="0.25">
      <c r="A10" s="38" t="s">
        <v>120</v>
      </c>
      <c r="B10" s="129" t="s">
        <v>126</v>
      </c>
      <c r="C10" s="129"/>
      <c r="D10" s="39">
        <f>D5*D4*$AU$10*$AX$10</f>
        <v>6411.5999999999995</v>
      </c>
      <c r="E10" s="40">
        <f t="shared" ref="E10:O10" ca="1" si="21">E5*E4*$AU$10*$AX$10</f>
        <v>12823.199999999999</v>
      </c>
      <c r="F10" s="39">
        <f t="shared" ca="1" si="21"/>
        <v>17097.600000000002</v>
      </c>
      <c r="G10" s="39">
        <f t="shared" ca="1" si="21"/>
        <v>19234.800000000003</v>
      </c>
      <c r="H10" s="39">
        <f t="shared" ca="1" si="21"/>
        <v>19234.800000000003</v>
      </c>
      <c r="I10" s="39">
        <f t="shared" ca="1" si="21"/>
        <v>23509.200000000001</v>
      </c>
      <c r="J10" s="39">
        <f t="shared" ca="1" si="21"/>
        <v>28852.200000000004</v>
      </c>
      <c r="K10" s="39">
        <f t="shared" ca="1" si="21"/>
        <v>28852.200000000004</v>
      </c>
      <c r="L10" s="39">
        <f t="shared" ca="1" si="21"/>
        <v>34195.200000000004</v>
      </c>
      <c r="M10" s="39">
        <f t="shared" ca="1" si="21"/>
        <v>38469.600000000006</v>
      </c>
      <c r="N10" s="39">
        <f t="shared" ca="1" si="21"/>
        <v>40606.799999999996</v>
      </c>
      <c r="O10" s="41">
        <f t="shared" ca="1" si="21"/>
        <v>43812.6</v>
      </c>
      <c r="P10" s="41">
        <f t="shared" ca="1" si="10"/>
        <v>313099.8</v>
      </c>
      <c r="Q10" s="39">
        <f>Q5*Q4*$AU$10*$AX$10</f>
        <v>43812.6</v>
      </c>
      <c r="R10" s="39">
        <f t="shared" ref="R10:AB10" ca="1" si="22">R5*R4*$AU$10*$AX$10</f>
        <v>43812.6</v>
      </c>
      <c r="S10" s="39">
        <f t="shared" ca="1" si="22"/>
        <v>44881.200000000004</v>
      </c>
      <c r="T10" s="39">
        <f t="shared" ca="1" si="22"/>
        <v>44881.200000000004</v>
      </c>
      <c r="U10" s="39">
        <f t="shared" ca="1" si="22"/>
        <v>44881.200000000004</v>
      </c>
      <c r="V10" s="39">
        <f t="shared" ca="1" si="22"/>
        <v>47018.400000000001</v>
      </c>
      <c r="W10" s="39">
        <f t="shared" ca="1" si="22"/>
        <v>47018.400000000001</v>
      </c>
      <c r="X10" s="39">
        <f t="shared" ca="1" si="22"/>
        <v>47018.400000000001</v>
      </c>
      <c r="Y10" s="39">
        <f t="shared" ca="1" si="22"/>
        <v>47018.400000000001</v>
      </c>
      <c r="Z10" s="39">
        <f t="shared" ca="1" si="22"/>
        <v>47018.400000000001</v>
      </c>
      <c r="AA10" s="39">
        <f t="shared" ca="1" si="22"/>
        <v>47018.400000000001</v>
      </c>
      <c r="AB10" s="41">
        <f t="shared" ca="1" si="22"/>
        <v>47018.400000000001</v>
      </c>
      <c r="AC10" s="41">
        <f t="shared" ca="1" si="12"/>
        <v>551397.60000000009</v>
      </c>
      <c r="AD10" s="39">
        <f>AD5*AD4*$AU$10*$AX$10</f>
        <v>47018.400000000001</v>
      </c>
      <c r="AE10" s="39">
        <f t="shared" ref="AE10:AO10" ca="1" si="23">AE5*AE4*$AU$10*$AX$10</f>
        <v>51292.799999999996</v>
      </c>
      <c r="AF10" s="39">
        <f t="shared" ca="1" si="23"/>
        <v>51292.799999999996</v>
      </c>
      <c r="AG10" s="39">
        <f t="shared" ca="1" si="23"/>
        <v>51292.799999999996</v>
      </c>
      <c r="AH10" s="39">
        <f t="shared" ca="1" si="23"/>
        <v>51292.799999999996</v>
      </c>
      <c r="AI10" s="39">
        <f t="shared" ca="1" si="23"/>
        <v>51292.799999999996</v>
      </c>
      <c r="AJ10" s="39">
        <f t="shared" ca="1" si="23"/>
        <v>53430</v>
      </c>
      <c r="AK10" s="39">
        <f t="shared" ca="1" si="23"/>
        <v>53430</v>
      </c>
      <c r="AL10" s="39">
        <f t="shared" ca="1" si="23"/>
        <v>53430</v>
      </c>
      <c r="AM10" s="39">
        <f t="shared" ca="1" si="23"/>
        <v>53430</v>
      </c>
      <c r="AN10" s="39">
        <f t="shared" ca="1" si="23"/>
        <v>53430</v>
      </c>
      <c r="AO10" s="41">
        <f t="shared" ca="1" si="23"/>
        <v>53430</v>
      </c>
      <c r="AP10" s="41">
        <f t="shared" ca="1" si="14"/>
        <v>624062.39999999991</v>
      </c>
      <c r="AQ10" s="4"/>
      <c r="AR10" s="130" t="s">
        <v>126</v>
      </c>
      <c r="AS10" s="130"/>
      <c r="AT10" s="11" t="s">
        <v>118</v>
      </c>
      <c r="AU10" s="94">
        <f>IF($AT$4="островок",5,6)</f>
        <v>6</v>
      </c>
      <c r="AV10" s="9"/>
      <c r="AW10" s="12" t="s">
        <v>65</v>
      </c>
      <c r="AX10" s="94">
        <f>IF($AT$4="островок",3524,3562)</f>
        <v>3562</v>
      </c>
      <c r="AY10" s="13" t="s">
        <v>66</v>
      </c>
      <c r="AZ10" s="13"/>
      <c r="BA10" s="4"/>
      <c r="BB10" s="4"/>
    </row>
    <row r="11" spans="1:81" x14ac:dyDescent="0.25">
      <c r="A11" s="38" t="s">
        <v>121</v>
      </c>
      <c r="B11" s="129" t="s">
        <v>127</v>
      </c>
      <c r="C11" s="129"/>
      <c r="D11" s="39">
        <f>D5*D4*$AU$11*$AX$11</f>
        <v>8486.4</v>
      </c>
      <c r="E11" s="40">
        <f t="shared" ref="E11:O11" ca="1" si="24">E5*E4*$AU$11*$AX$11</f>
        <v>16972.8</v>
      </c>
      <c r="F11" s="39">
        <f t="shared" ca="1" si="24"/>
        <v>22630.400000000001</v>
      </c>
      <c r="G11" s="39">
        <f t="shared" ca="1" si="24"/>
        <v>25459.200000000001</v>
      </c>
      <c r="H11" s="39">
        <f t="shared" ca="1" si="24"/>
        <v>25459.200000000001</v>
      </c>
      <c r="I11" s="39">
        <f t="shared" ca="1" si="24"/>
        <v>31116.800000000003</v>
      </c>
      <c r="J11" s="39">
        <f t="shared" ca="1" si="24"/>
        <v>38188.800000000003</v>
      </c>
      <c r="K11" s="39">
        <f t="shared" ca="1" si="24"/>
        <v>38188.800000000003</v>
      </c>
      <c r="L11" s="39">
        <f t="shared" ca="1" si="24"/>
        <v>45260.800000000003</v>
      </c>
      <c r="M11" s="39">
        <f t="shared" ca="1" si="24"/>
        <v>50918.400000000001</v>
      </c>
      <c r="N11" s="39">
        <f t="shared" ca="1" si="24"/>
        <v>53747.199999999997</v>
      </c>
      <c r="O11" s="41">
        <f t="shared" ca="1" si="24"/>
        <v>57990.399999999994</v>
      </c>
      <c r="P11" s="41">
        <f ca="1">SUM(D11:O11)</f>
        <v>414419.20000000007</v>
      </c>
      <c r="Q11" s="39">
        <f>Q5*Q4*$AU$11*$AX$11</f>
        <v>57990.399999999994</v>
      </c>
      <c r="R11" s="39">
        <f t="shared" ref="R11:AB11" ca="1" si="25">R5*R4*$AU$11*$AX$11</f>
        <v>57990.399999999994</v>
      </c>
      <c r="S11" s="39">
        <f t="shared" ca="1" si="25"/>
        <v>59404.800000000003</v>
      </c>
      <c r="T11" s="39">
        <f t="shared" ca="1" si="25"/>
        <v>59404.800000000003</v>
      </c>
      <c r="U11" s="39">
        <f t="shared" ca="1" si="25"/>
        <v>59404.800000000003</v>
      </c>
      <c r="V11" s="39">
        <f t="shared" ca="1" si="25"/>
        <v>62233.600000000006</v>
      </c>
      <c r="W11" s="39">
        <f t="shared" ca="1" si="25"/>
        <v>62233.600000000006</v>
      </c>
      <c r="X11" s="39">
        <f t="shared" ca="1" si="25"/>
        <v>62233.600000000006</v>
      </c>
      <c r="Y11" s="39">
        <f t="shared" ca="1" si="25"/>
        <v>62233.600000000006</v>
      </c>
      <c r="Z11" s="39">
        <f t="shared" ca="1" si="25"/>
        <v>62233.600000000006</v>
      </c>
      <c r="AA11" s="39">
        <f t="shared" ca="1" si="25"/>
        <v>62233.600000000006</v>
      </c>
      <c r="AB11" s="41">
        <f t="shared" ca="1" si="25"/>
        <v>62233.600000000006</v>
      </c>
      <c r="AC11" s="41">
        <f ca="1">SUM(Q11:AB11)</f>
        <v>729830.39999999979</v>
      </c>
      <c r="AD11" s="39">
        <f>AD5*AD4*$AU$11*$AX$11</f>
        <v>62233.600000000006</v>
      </c>
      <c r="AE11" s="39">
        <f t="shared" ref="AE11:AO11" ca="1" si="26">AE5*AE4*$AU$11*$AX$11</f>
        <v>67891.199999999997</v>
      </c>
      <c r="AF11" s="39">
        <f t="shared" ca="1" si="26"/>
        <v>67891.199999999997</v>
      </c>
      <c r="AG11" s="39">
        <f t="shared" ca="1" si="26"/>
        <v>67891.199999999997</v>
      </c>
      <c r="AH11" s="39">
        <f t="shared" ca="1" si="26"/>
        <v>67891.199999999997</v>
      </c>
      <c r="AI11" s="39">
        <f t="shared" ca="1" si="26"/>
        <v>67891.199999999997</v>
      </c>
      <c r="AJ11" s="39">
        <f t="shared" ca="1" si="26"/>
        <v>70720</v>
      </c>
      <c r="AK11" s="39">
        <f t="shared" ca="1" si="26"/>
        <v>70720</v>
      </c>
      <c r="AL11" s="39">
        <f t="shared" ca="1" si="26"/>
        <v>70720</v>
      </c>
      <c r="AM11" s="39">
        <f t="shared" ca="1" si="26"/>
        <v>70720</v>
      </c>
      <c r="AN11" s="39">
        <f t="shared" ca="1" si="26"/>
        <v>70720</v>
      </c>
      <c r="AO11" s="41">
        <f t="shared" ca="1" si="26"/>
        <v>70720</v>
      </c>
      <c r="AP11" s="41">
        <f ca="1">SUM(AD11:AO11)</f>
        <v>826009.60000000009</v>
      </c>
      <c r="AQ11" s="4"/>
      <c r="AR11" s="130" t="s">
        <v>127</v>
      </c>
      <c r="AS11" s="130"/>
      <c r="AT11" s="11" t="s">
        <v>118</v>
      </c>
      <c r="AU11" s="94">
        <f>IF($AT$4="островок",10,13)</f>
        <v>13</v>
      </c>
      <c r="AV11" s="9"/>
      <c r="AW11" s="12" t="s">
        <v>65</v>
      </c>
      <c r="AX11" s="94">
        <f>IF($AT$4="островок",2239,2176)</f>
        <v>2176</v>
      </c>
      <c r="AY11" s="13" t="s">
        <v>66</v>
      </c>
      <c r="AZ11" s="13"/>
      <c r="BA11" s="4"/>
      <c r="BB11" s="4"/>
      <c r="CA11" s="3" t="s">
        <v>68</v>
      </c>
    </row>
    <row r="12" spans="1:81" ht="15.75" customHeight="1" x14ac:dyDescent="0.25">
      <c r="A12" s="38" t="s">
        <v>122</v>
      </c>
      <c r="B12" s="129" t="s">
        <v>128</v>
      </c>
      <c r="C12" s="129"/>
      <c r="D12" s="39">
        <f>D5*D4*$AU$12*$AX$12</f>
        <v>2323.1999999999998</v>
      </c>
      <c r="E12" s="40">
        <f t="shared" ref="E12:O12" ca="1" si="27">E5*E4*$AU$12*$AX$12</f>
        <v>4646.3999999999996</v>
      </c>
      <c r="F12" s="39">
        <f t="shared" ca="1" si="27"/>
        <v>6195.2000000000007</v>
      </c>
      <c r="G12" s="39">
        <f t="shared" ca="1" si="27"/>
        <v>6969.6</v>
      </c>
      <c r="H12" s="39">
        <f t="shared" ca="1" si="27"/>
        <v>6969.6</v>
      </c>
      <c r="I12" s="39">
        <f t="shared" ca="1" si="27"/>
        <v>8518.4000000000015</v>
      </c>
      <c r="J12" s="39">
        <f t="shared" ca="1" si="27"/>
        <v>10454.400000000001</v>
      </c>
      <c r="K12" s="39">
        <f t="shared" ca="1" si="27"/>
        <v>10454.400000000001</v>
      </c>
      <c r="L12" s="39">
        <f t="shared" ca="1" si="27"/>
        <v>12390.400000000001</v>
      </c>
      <c r="M12" s="39">
        <f t="shared" ca="1" si="27"/>
        <v>13939.2</v>
      </c>
      <c r="N12" s="39">
        <f t="shared" ca="1" si="27"/>
        <v>14713.599999999999</v>
      </c>
      <c r="O12" s="41">
        <f t="shared" ca="1" si="27"/>
        <v>15875.199999999999</v>
      </c>
      <c r="P12" s="41">
        <f ca="1">SUM(D12:O12)</f>
        <v>113449.59999999999</v>
      </c>
      <c r="Q12" s="39">
        <f>Q5*Q4*$AU$12*$AX$12</f>
        <v>15875.199999999999</v>
      </c>
      <c r="R12" s="39">
        <f t="shared" ref="R12:AB12" ca="1" si="28">R5*R4*$AU$12*$AX$12</f>
        <v>15875.199999999999</v>
      </c>
      <c r="S12" s="39">
        <f t="shared" ca="1" si="28"/>
        <v>16262.400000000001</v>
      </c>
      <c r="T12" s="39">
        <f t="shared" ca="1" si="28"/>
        <v>16262.400000000001</v>
      </c>
      <c r="U12" s="39">
        <f t="shared" ca="1" si="28"/>
        <v>16262.400000000001</v>
      </c>
      <c r="V12" s="39">
        <f t="shared" ca="1" si="28"/>
        <v>17036.800000000003</v>
      </c>
      <c r="W12" s="39">
        <f t="shared" ca="1" si="28"/>
        <v>17036.800000000003</v>
      </c>
      <c r="X12" s="39">
        <f t="shared" ca="1" si="28"/>
        <v>17036.800000000003</v>
      </c>
      <c r="Y12" s="39">
        <f t="shared" ca="1" si="28"/>
        <v>17036.800000000003</v>
      </c>
      <c r="Z12" s="39">
        <f t="shared" ca="1" si="28"/>
        <v>17036.800000000003</v>
      </c>
      <c r="AA12" s="39">
        <f t="shared" ca="1" si="28"/>
        <v>17036.800000000003</v>
      </c>
      <c r="AB12" s="41">
        <f t="shared" ca="1" si="28"/>
        <v>17036.800000000003</v>
      </c>
      <c r="AC12" s="41">
        <f ca="1">SUM(Q12:AB12)</f>
        <v>199795.19999999995</v>
      </c>
      <c r="AD12" s="39">
        <f>AD5*AD4*$AU$12*$AX$12</f>
        <v>17036.800000000003</v>
      </c>
      <c r="AE12" s="39">
        <f t="shared" ref="AE12:AO12" ca="1" si="29">AE5*AE4*$AU$12*$AX$12</f>
        <v>18585.599999999999</v>
      </c>
      <c r="AF12" s="39">
        <f t="shared" ca="1" si="29"/>
        <v>18585.599999999999</v>
      </c>
      <c r="AG12" s="39">
        <f t="shared" ca="1" si="29"/>
        <v>18585.599999999999</v>
      </c>
      <c r="AH12" s="39">
        <f t="shared" ca="1" si="29"/>
        <v>18585.599999999999</v>
      </c>
      <c r="AI12" s="39">
        <f t="shared" ca="1" si="29"/>
        <v>18585.599999999999</v>
      </c>
      <c r="AJ12" s="39">
        <f t="shared" ca="1" si="29"/>
        <v>19360</v>
      </c>
      <c r="AK12" s="39">
        <f t="shared" ca="1" si="29"/>
        <v>19360</v>
      </c>
      <c r="AL12" s="39">
        <f t="shared" ca="1" si="29"/>
        <v>19360</v>
      </c>
      <c r="AM12" s="39">
        <f t="shared" ca="1" si="29"/>
        <v>19360</v>
      </c>
      <c r="AN12" s="39">
        <f t="shared" ca="1" si="29"/>
        <v>19360</v>
      </c>
      <c r="AO12" s="41">
        <f t="shared" ca="1" si="29"/>
        <v>19360</v>
      </c>
      <c r="AP12" s="41">
        <f ca="1">SUM(AD12:AO12)</f>
        <v>226124.80000000002</v>
      </c>
      <c r="AQ12" s="4"/>
      <c r="AR12" s="130" t="s">
        <v>128</v>
      </c>
      <c r="AS12" s="130"/>
      <c r="AT12" s="11" t="s">
        <v>118</v>
      </c>
      <c r="AU12" s="94">
        <f>IF($AT$4="островок",30,32)</f>
        <v>32</v>
      </c>
      <c r="AV12" s="9"/>
      <c r="AW12" s="12" t="s">
        <v>65</v>
      </c>
      <c r="AX12" s="94">
        <f>IF($AT$4="островок",260,242)</f>
        <v>242</v>
      </c>
      <c r="AY12" s="13" t="s">
        <v>66</v>
      </c>
      <c r="AZ12" s="13"/>
      <c r="BA12" s="4"/>
      <c r="BB12" s="4"/>
      <c r="CA12" s="3" t="s">
        <v>69</v>
      </c>
      <c r="CB12" s="3" t="s">
        <v>69</v>
      </c>
      <c r="CC12" s="17">
        <v>1</v>
      </c>
    </row>
    <row r="13" spans="1:81" ht="15" customHeight="1" x14ac:dyDescent="0.25">
      <c r="A13" s="38" t="s">
        <v>123</v>
      </c>
      <c r="B13" s="129" t="s">
        <v>129</v>
      </c>
      <c r="C13" s="129"/>
      <c r="D13" s="39">
        <f>D5*D4*$AU$13*$AX$13</f>
        <v>17896.5</v>
      </c>
      <c r="E13" s="40">
        <f t="shared" ref="E13:O13" ca="1" si="30">E5*E4*$AU$13*$AX$13</f>
        <v>35793</v>
      </c>
      <c r="F13" s="39">
        <f t="shared" ca="1" si="30"/>
        <v>47724</v>
      </c>
      <c r="G13" s="39">
        <f t="shared" ca="1" si="30"/>
        <v>53689.5</v>
      </c>
      <c r="H13" s="39">
        <f t="shared" ca="1" si="30"/>
        <v>53689.5</v>
      </c>
      <c r="I13" s="39">
        <f t="shared" ca="1" si="30"/>
        <v>65620.5</v>
      </c>
      <c r="J13" s="39">
        <f t="shared" ca="1" si="30"/>
        <v>80534.25</v>
      </c>
      <c r="K13" s="39">
        <f t="shared" ca="1" si="30"/>
        <v>80534.25</v>
      </c>
      <c r="L13" s="39">
        <f t="shared" ca="1" si="30"/>
        <v>95448</v>
      </c>
      <c r="M13" s="39">
        <f t="shared" ca="1" si="30"/>
        <v>107379</v>
      </c>
      <c r="N13" s="39">
        <f t="shared" ca="1" si="30"/>
        <v>113344.5</v>
      </c>
      <c r="O13" s="41">
        <f t="shared" ca="1" si="30"/>
        <v>122292.74999999999</v>
      </c>
      <c r="P13" s="41">
        <f t="shared" ref="P13:P50" ca="1" si="31">SUM(D13:O13)</f>
        <v>873945.75</v>
      </c>
      <c r="Q13" s="39">
        <f>Q5*Q4*$AU$13*$AX$13</f>
        <v>122292.74999999999</v>
      </c>
      <c r="R13" s="39">
        <f t="shared" ref="R13:AB13" ca="1" si="32">R5*R4*$AU$13*$AX$13</f>
        <v>122292.74999999999</v>
      </c>
      <c r="S13" s="39">
        <f t="shared" ca="1" si="32"/>
        <v>125275.5</v>
      </c>
      <c r="T13" s="39">
        <f t="shared" ca="1" si="32"/>
        <v>125275.5</v>
      </c>
      <c r="U13" s="39">
        <f t="shared" ca="1" si="32"/>
        <v>125275.5</v>
      </c>
      <c r="V13" s="39">
        <f t="shared" ca="1" si="32"/>
        <v>131241</v>
      </c>
      <c r="W13" s="39">
        <f t="shared" ca="1" si="32"/>
        <v>131241</v>
      </c>
      <c r="X13" s="39">
        <f t="shared" ca="1" si="32"/>
        <v>131241</v>
      </c>
      <c r="Y13" s="39">
        <f t="shared" ca="1" si="32"/>
        <v>131241</v>
      </c>
      <c r="Z13" s="39">
        <f t="shared" ca="1" si="32"/>
        <v>131241</v>
      </c>
      <c r="AA13" s="39">
        <f t="shared" ca="1" si="32"/>
        <v>131241</v>
      </c>
      <c r="AB13" s="41">
        <f t="shared" ca="1" si="32"/>
        <v>131241</v>
      </c>
      <c r="AC13" s="41">
        <f t="shared" ref="AC13:AC16" ca="1" si="33">SUM(Q13:AB13)</f>
        <v>1539099</v>
      </c>
      <c r="AD13" s="39">
        <f>AD5*AD4*$AU$13*$AX$13</f>
        <v>131241</v>
      </c>
      <c r="AE13" s="39">
        <f t="shared" ref="AE13:AO13" ca="1" si="34">AE5*AE4*$AU$13*$AX$13</f>
        <v>143172</v>
      </c>
      <c r="AF13" s="39">
        <f t="shared" ca="1" si="34"/>
        <v>143172</v>
      </c>
      <c r="AG13" s="39">
        <f t="shared" ca="1" si="34"/>
        <v>143172</v>
      </c>
      <c r="AH13" s="39">
        <f t="shared" ca="1" si="34"/>
        <v>143172</v>
      </c>
      <c r="AI13" s="39">
        <f t="shared" ca="1" si="34"/>
        <v>143172</v>
      </c>
      <c r="AJ13" s="39">
        <f t="shared" ca="1" si="34"/>
        <v>149137.5</v>
      </c>
      <c r="AK13" s="39">
        <f t="shared" ca="1" si="34"/>
        <v>149137.5</v>
      </c>
      <c r="AL13" s="39">
        <f t="shared" ca="1" si="34"/>
        <v>149137.5</v>
      </c>
      <c r="AM13" s="39">
        <f t="shared" ca="1" si="34"/>
        <v>149137.5</v>
      </c>
      <c r="AN13" s="39">
        <f t="shared" ca="1" si="34"/>
        <v>149137.5</v>
      </c>
      <c r="AO13" s="41">
        <f t="shared" ca="1" si="34"/>
        <v>149137.5</v>
      </c>
      <c r="AP13" s="41">
        <f t="shared" ref="AP13:AP16" ca="1" si="35">SUM(AD13:AO13)</f>
        <v>1741926</v>
      </c>
      <c r="AQ13" s="4"/>
      <c r="AR13" s="130" t="s">
        <v>129</v>
      </c>
      <c r="AS13" s="130"/>
      <c r="AT13" s="11" t="s">
        <v>118</v>
      </c>
      <c r="AU13" s="94">
        <f>IF($AT$4="островок",105,123)</f>
        <v>123</v>
      </c>
      <c r="AV13" s="9"/>
      <c r="AW13" s="12" t="s">
        <v>65</v>
      </c>
      <c r="AX13" s="94">
        <f>IF($AT$4="островок",455,485)</f>
        <v>485</v>
      </c>
      <c r="AY13" s="13" t="s">
        <v>66</v>
      </c>
      <c r="AZ13" s="13"/>
      <c r="BA13" s="4"/>
      <c r="BB13" s="4"/>
      <c r="CA13" s="3" t="s">
        <v>71</v>
      </c>
      <c r="CB13" s="3" t="s">
        <v>71</v>
      </c>
      <c r="CC13" s="17">
        <v>1</v>
      </c>
    </row>
    <row r="14" spans="1:81" x14ac:dyDescent="0.25">
      <c r="A14" s="75" t="s">
        <v>4</v>
      </c>
      <c r="B14" s="75" t="s">
        <v>5</v>
      </c>
      <c r="C14" s="76"/>
      <c r="D14" s="77">
        <f>SUM(D15:D17)</f>
        <v>75164.318952000001</v>
      </c>
      <c r="E14" s="78">
        <f ca="1">SUM(E15:E17)</f>
        <v>150328.637904</v>
      </c>
      <c r="F14" s="79">
        <f t="shared" ref="F14:O14" ca="1" si="36">SUM(F15:F17)</f>
        <v>200438.18387200002</v>
      </c>
      <c r="G14" s="79">
        <f t="shared" ca="1" si="36"/>
        <v>225492.95685600003</v>
      </c>
      <c r="H14" s="79">
        <f t="shared" ca="1" si="36"/>
        <v>225492.95685600003</v>
      </c>
      <c r="I14" s="79">
        <f t="shared" ca="1" si="36"/>
        <v>275602.50282399997</v>
      </c>
      <c r="J14" s="79">
        <f t="shared" ca="1" si="36"/>
        <v>338239.43528400001</v>
      </c>
      <c r="K14" s="79">
        <f t="shared" ca="1" si="36"/>
        <v>338239.43528400001</v>
      </c>
      <c r="L14" s="79">
        <f t="shared" ca="1" si="36"/>
        <v>400876.36774400005</v>
      </c>
      <c r="M14" s="79">
        <f t="shared" ca="1" si="36"/>
        <v>450985.91371200007</v>
      </c>
      <c r="N14" s="79">
        <f t="shared" ca="1" si="36"/>
        <v>476040.68669600005</v>
      </c>
      <c r="O14" s="79">
        <f t="shared" ca="1" si="36"/>
        <v>513622.84617199987</v>
      </c>
      <c r="P14" s="74">
        <f t="shared" ca="1" si="31"/>
        <v>3670524.2421559999</v>
      </c>
      <c r="Q14" s="77">
        <f>SUM(Q15:Q17)</f>
        <v>513622.84617199987</v>
      </c>
      <c r="R14" s="79">
        <f ca="1">SUM(R15:R17)</f>
        <v>513622.84617199987</v>
      </c>
      <c r="S14" s="79">
        <f t="shared" ref="S14:AB14" ca="1" si="37">SUM(S15:S17)</f>
        <v>526150.23266400001</v>
      </c>
      <c r="T14" s="79">
        <f t="shared" ca="1" si="37"/>
        <v>526150.23266400001</v>
      </c>
      <c r="U14" s="79">
        <f t="shared" ca="1" si="37"/>
        <v>526150.23266400001</v>
      </c>
      <c r="V14" s="79">
        <f t="shared" ca="1" si="37"/>
        <v>551205.00564799993</v>
      </c>
      <c r="W14" s="79">
        <f t="shared" ca="1" si="37"/>
        <v>551205.00564799993</v>
      </c>
      <c r="X14" s="79">
        <f t="shared" ca="1" si="37"/>
        <v>551205.00564799993</v>
      </c>
      <c r="Y14" s="79">
        <f t="shared" ca="1" si="37"/>
        <v>551205.00564799993</v>
      </c>
      <c r="Z14" s="79">
        <f t="shared" ca="1" si="37"/>
        <v>551205.00564799993</v>
      </c>
      <c r="AA14" s="79">
        <f t="shared" ca="1" si="37"/>
        <v>551205.00564799993</v>
      </c>
      <c r="AB14" s="79">
        <f t="shared" ca="1" si="37"/>
        <v>551205.00564799993</v>
      </c>
      <c r="AC14" s="74">
        <f t="shared" ca="1" si="33"/>
        <v>6464131.4298720006</v>
      </c>
      <c r="AD14" s="77">
        <f>SUM(AD15:AD17)</f>
        <v>551205.00564799993</v>
      </c>
      <c r="AE14" s="79">
        <f ca="1">SUM(AE15:AE17)</f>
        <v>601314.55161600001</v>
      </c>
      <c r="AF14" s="79">
        <f t="shared" ref="AF14:AO14" ca="1" si="38">SUM(AF15:AF17)</f>
        <v>601314.55161600001</v>
      </c>
      <c r="AG14" s="79">
        <f t="shared" ca="1" si="38"/>
        <v>601314.55161600001</v>
      </c>
      <c r="AH14" s="79">
        <f t="shared" ca="1" si="38"/>
        <v>601314.55161600001</v>
      </c>
      <c r="AI14" s="79">
        <f t="shared" ca="1" si="38"/>
        <v>601314.55161600001</v>
      </c>
      <c r="AJ14" s="79">
        <f t="shared" ca="1" si="38"/>
        <v>626369.32459999993</v>
      </c>
      <c r="AK14" s="79">
        <f t="shared" ca="1" si="38"/>
        <v>626369.32459999993</v>
      </c>
      <c r="AL14" s="79">
        <f t="shared" ca="1" si="38"/>
        <v>626369.32459999993</v>
      </c>
      <c r="AM14" s="79">
        <f t="shared" ca="1" si="38"/>
        <v>626369.32459999993</v>
      </c>
      <c r="AN14" s="79">
        <f t="shared" ca="1" si="38"/>
        <v>626369.32459999993</v>
      </c>
      <c r="AO14" s="79">
        <f t="shared" ca="1" si="38"/>
        <v>626369.32459999993</v>
      </c>
      <c r="AP14" s="74">
        <f t="shared" ca="1" si="35"/>
        <v>7315993.7113279998</v>
      </c>
      <c r="AQ14" s="4"/>
      <c r="AR14" s="120" t="s">
        <v>67</v>
      </c>
      <c r="AS14" s="120"/>
      <c r="AT14" s="120"/>
      <c r="AU14" s="120"/>
      <c r="AV14" s="120"/>
      <c r="AW14" s="120"/>
      <c r="AX14" s="120"/>
      <c r="AY14" s="120"/>
      <c r="AZ14" s="120"/>
      <c r="BA14" s="4"/>
      <c r="BB14" s="4"/>
      <c r="CA14" s="3" t="s">
        <v>72</v>
      </c>
      <c r="CB14" s="3" t="s">
        <v>72</v>
      </c>
      <c r="CC14" s="17">
        <v>1</v>
      </c>
    </row>
    <row r="15" spans="1:81" x14ac:dyDescent="0.25">
      <c r="A15" s="42" t="s">
        <v>6</v>
      </c>
      <c r="B15" s="38" t="s">
        <v>116</v>
      </c>
      <c r="C15" s="38"/>
      <c r="D15" s="43">
        <f>D17*$AW$15</f>
        <v>1344.3413519999999</v>
      </c>
      <c r="E15" s="44">
        <f t="shared" ref="E15:O15" ca="1" si="39">E17*$AW$15</f>
        <v>2688.6827039999998</v>
      </c>
      <c r="F15" s="43">
        <f t="shared" ca="1" si="39"/>
        <v>3584.9102720000001</v>
      </c>
      <c r="G15" s="43">
        <f t="shared" ca="1" si="39"/>
        <v>4033.0240560000007</v>
      </c>
      <c r="H15" s="43">
        <f t="shared" ca="1" si="39"/>
        <v>4033.0240560000007</v>
      </c>
      <c r="I15" s="43">
        <f t="shared" ca="1" si="39"/>
        <v>4929.2516239999995</v>
      </c>
      <c r="J15" s="43">
        <f t="shared" ca="1" si="39"/>
        <v>6049.5360840000003</v>
      </c>
      <c r="K15" s="43">
        <f t="shared" ca="1" si="39"/>
        <v>6049.5360840000003</v>
      </c>
      <c r="L15" s="43">
        <f t="shared" ca="1" si="39"/>
        <v>7169.8205440000002</v>
      </c>
      <c r="M15" s="43">
        <f t="shared" ca="1" si="39"/>
        <v>8066.0481120000013</v>
      </c>
      <c r="N15" s="43">
        <f t="shared" ca="1" si="39"/>
        <v>8514.1618960000014</v>
      </c>
      <c r="O15" s="43">
        <f t="shared" ca="1" si="39"/>
        <v>9186.3325719999975</v>
      </c>
      <c r="P15" s="45">
        <f t="shared" ca="1" si="31"/>
        <v>65648.669355999999</v>
      </c>
      <c r="Q15" s="43">
        <f>Q17*$AW$15</f>
        <v>9186.3325719999975</v>
      </c>
      <c r="R15" s="43">
        <f t="shared" ref="R15:AB15" ca="1" si="40">R17*$AW$15</f>
        <v>9186.3325719999975</v>
      </c>
      <c r="S15" s="43">
        <f t="shared" ca="1" si="40"/>
        <v>9410.3894639999999</v>
      </c>
      <c r="T15" s="43">
        <f t="shared" ca="1" si="40"/>
        <v>9410.3894639999999</v>
      </c>
      <c r="U15" s="43">
        <f t="shared" ca="1" si="40"/>
        <v>9410.3894639999999</v>
      </c>
      <c r="V15" s="43">
        <f t="shared" ca="1" si="40"/>
        <v>9858.5032479999991</v>
      </c>
      <c r="W15" s="43">
        <f t="shared" ca="1" si="40"/>
        <v>9858.5032479999991</v>
      </c>
      <c r="X15" s="43">
        <f t="shared" ca="1" si="40"/>
        <v>9858.5032479999991</v>
      </c>
      <c r="Y15" s="43">
        <f t="shared" ca="1" si="40"/>
        <v>9858.5032479999991</v>
      </c>
      <c r="Z15" s="43">
        <f t="shared" ca="1" si="40"/>
        <v>9858.5032479999991</v>
      </c>
      <c r="AA15" s="43">
        <f t="shared" ca="1" si="40"/>
        <v>9858.5032479999991</v>
      </c>
      <c r="AB15" s="43">
        <f t="shared" ca="1" si="40"/>
        <v>9858.5032479999991</v>
      </c>
      <c r="AC15" s="45">
        <f t="shared" ca="1" si="33"/>
        <v>115613.35627199996</v>
      </c>
      <c r="AD15" s="43">
        <f>AD17*$AW$15</f>
        <v>9858.5032479999991</v>
      </c>
      <c r="AE15" s="43">
        <f t="shared" ref="AE15:AO15" ca="1" si="41">AE17*$AW$15</f>
        <v>10754.730815999999</v>
      </c>
      <c r="AF15" s="43">
        <f t="shared" ca="1" si="41"/>
        <v>10754.730815999999</v>
      </c>
      <c r="AG15" s="43">
        <f t="shared" ca="1" si="41"/>
        <v>10754.730815999999</v>
      </c>
      <c r="AH15" s="43">
        <f t="shared" ca="1" si="41"/>
        <v>10754.730815999999</v>
      </c>
      <c r="AI15" s="43">
        <f t="shared" ca="1" si="41"/>
        <v>10754.730815999999</v>
      </c>
      <c r="AJ15" s="43">
        <f t="shared" ca="1" si="41"/>
        <v>11202.8446</v>
      </c>
      <c r="AK15" s="43">
        <f t="shared" ca="1" si="41"/>
        <v>11202.8446</v>
      </c>
      <c r="AL15" s="43">
        <f t="shared" ca="1" si="41"/>
        <v>11202.8446</v>
      </c>
      <c r="AM15" s="43">
        <f t="shared" ca="1" si="41"/>
        <v>11202.8446</v>
      </c>
      <c r="AN15" s="43">
        <f t="shared" ca="1" si="41"/>
        <v>11202.8446</v>
      </c>
      <c r="AO15" s="43">
        <f t="shared" ca="1" si="41"/>
        <v>11202.8446</v>
      </c>
      <c r="AP15" s="45">
        <f t="shared" ca="1" si="35"/>
        <v>130849.22492799997</v>
      </c>
      <c r="AQ15" s="4"/>
      <c r="AR15" s="16" t="s">
        <v>116</v>
      </c>
      <c r="AS15" s="1"/>
      <c r="AT15" s="13"/>
      <c r="AU15" s="9"/>
      <c r="AV15" s="13"/>
      <c r="AW15" s="95">
        <v>0.02</v>
      </c>
      <c r="AX15" s="13" t="s">
        <v>117</v>
      </c>
      <c r="AY15" s="13"/>
      <c r="AZ15" s="13"/>
      <c r="BA15" s="4"/>
      <c r="BB15" s="4"/>
      <c r="CA15" s="3" t="s">
        <v>73</v>
      </c>
      <c r="CB15" s="3" t="s">
        <v>73</v>
      </c>
      <c r="CC15" s="17">
        <v>1</v>
      </c>
    </row>
    <row r="16" spans="1:81" x14ac:dyDescent="0.25">
      <c r="A16" s="42" t="s">
        <v>8</v>
      </c>
      <c r="B16" s="38" t="s">
        <v>133</v>
      </c>
      <c r="C16" s="38"/>
      <c r="D16" s="43">
        <f>D6*$AW$16</f>
        <v>6602.91</v>
      </c>
      <c r="E16" s="44">
        <f t="shared" ref="E16:O16" ca="1" si="42">E6*$AW$16</f>
        <v>13205.82</v>
      </c>
      <c r="F16" s="43">
        <f t="shared" ca="1" si="42"/>
        <v>17607.760000000002</v>
      </c>
      <c r="G16" s="43">
        <f t="shared" ca="1" si="42"/>
        <v>19808.73</v>
      </c>
      <c r="H16" s="43">
        <f t="shared" ca="1" si="42"/>
        <v>19808.73</v>
      </c>
      <c r="I16" s="43">
        <f t="shared" ca="1" si="42"/>
        <v>24210.670000000002</v>
      </c>
      <c r="J16" s="43">
        <f t="shared" ca="1" si="42"/>
        <v>29713.095000000001</v>
      </c>
      <c r="K16" s="43">
        <f t="shared" ca="1" si="42"/>
        <v>29713.095000000001</v>
      </c>
      <c r="L16" s="43">
        <f t="shared" ca="1" si="42"/>
        <v>35215.520000000004</v>
      </c>
      <c r="M16" s="43">
        <f t="shared" ca="1" si="42"/>
        <v>39617.46</v>
      </c>
      <c r="N16" s="43">
        <f t="shared" ca="1" si="42"/>
        <v>41818.43</v>
      </c>
      <c r="O16" s="43">
        <f t="shared" ca="1" si="42"/>
        <v>45119.885000000002</v>
      </c>
      <c r="P16" s="45">
        <f t="shared" ca="1" si="31"/>
        <v>322442.10500000004</v>
      </c>
      <c r="Q16" s="43">
        <f>Q6*$AW$16</f>
        <v>45119.885000000002</v>
      </c>
      <c r="R16" s="43">
        <f t="shared" ref="R16:AB16" ca="1" si="43">R6*$AW$16</f>
        <v>45119.885000000002</v>
      </c>
      <c r="S16" s="43">
        <f t="shared" ca="1" si="43"/>
        <v>46220.37</v>
      </c>
      <c r="T16" s="43">
        <f t="shared" ca="1" si="43"/>
        <v>46220.37</v>
      </c>
      <c r="U16" s="43">
        <f t="shared" ca="1" si="43"/>
        <v>46220.37</v>
      </c>
      <c r="V16" s="43">
        <f t="shared" ca="1" si="43"/>
        <v>48421.340000000004</v>
      </c>
      <c r="W16" s="43">
        <f t="shared" ca="1" si="43"/>
        <v>48421.340000000004</v>
      </c>
      <c r="X16" s="43">
        <f t="shared" ca="1" si="43"/>
        <v>48421.340000000004</v>
      </c>
      <c r="Y16" s="43">
        <f t="shared" ca="1" si="43"/>
        <v>48421.340000000004</v>
      </c>
      <c r="Z16" s="43">
        <f t="shared" ca="1" si="43"/>
        <v>48421.340000000004</v>
      </c>
      <c r="AA16" s="43">
        <f t="shared" ca="1" si="43"/>
        <v>48421.340000000004</v>
      </c>
      <c r="AB16" s="43">
        <f t="shared" ca="1" si="43"/>
        <v>48421.340000000004</v>
      </c>
      <c r="AC16" s="45">
        <f t="shared" ca="1" si="33"/>
        <v>567850.26000000013</v>
      </c>
      <c r="AD16" s="43">
        <f>AD6*$AW$16</f>
        <v>48421.340000000004</v>
      </c>
      <c r="AE16" s="43">
        <f t="shared" ref="AE16:AO16" ca="1" si="44">AE6*$AW$16</f>
        <v>52823.28</v>
      </c>
      <c r="AF16" s="43">
        <f t="shared" ca="1" si="44"/>
        <v>52823.28</v>
      </c>
      <c r="AG16" s="43">
        <f t="shared" ca="1" si="44"/>
        <v>52823.28</v>
      </c>
      <c r="AH16" s="43">
        <f t="shared" ca="1" si="44"/>
        <v>52823.28</v>
      </c>
      <c r="AI16" s="43">
        <f t="shared" ca="1" si="44"/>
        <v>52823.28</v>
      </c>
      <c r="AJ16" s="43">
        <f t="shared" ca="1" si="44"/>
        <v>55024.25</v>
      </c>
      <c r="AK16" s="43">
        <f t="shared" ca="1" si="44"/>
        <v>55024.25</v>
      </c>
      <c r="AL16" s="43">
        <f t="shared" ca="1" si="44"/>
        <v>55024.25</v>
      </c>
      <c r="AM16" s="43">
        <f t="shared" ca="1" si="44"/>
        <v>55024.25</v>
      </c>
      <c r="AN16" s="43">
        <f t="shared" ca="1" si="44"/>
        <v>55024.25</v>
      </c>
      <c r="AO16" s="43">
        <f t="shared" ca="1" si="44"/>
        <v>55024.25</v>
      </c>
      <c r="AP16" s="45">
        <f t="shared" ca="1" si="35"/>
        <v>642683.24</v>
      </c>
      <c r="AQ16" s="4"/>
      <c r="AR16" s="16" t="str">
        <f>B16</f>
        <v>Переменная часть ЗП продавцов</v>
      </c>
      <c r="AS16" s="1"/>
      <c r="AT16" s="13"/>
      <c r="AU16" s="9"/>
      <c r="AV16" s="13"/>
      <c r="AW16" s="95">
        <v>0.05</v>
      </c>
      <c r="AX16" s="13" t="s">
        <v>70</v>
      </c>
      <c r="AY16" s="13"/>
      <c r="AZ16" s="13"/>
      <c r="BA16" s="4"/>
      <c r="BB16" s="4"/>
      <c r="CA16" s="3" t="s">
        <v>45</v>
      </c>
      <c r="CB16" s="3" t="s">
        <v>45</v>
      </c>
      <c r="CC16" s="17">
        <v>1</v>
      </c>
    </row>
    <row r="17" spans="1:81" ht="15" customHeight="1" x14ac:dyDescent="0.25">
      <c r="A17" s="42" t="s">
        <v>130</v>
      </c>
      <c r="B17" s="46" t="s">
        <v>7</v>
      </c>
      <c r="C17" s="46"/>
      <c r="D17" s="39">
        <f t="shared" ref="D17:O17" si="45">SUM(D18:D24)</f>
        <v>67217.067599999995</v>
      </c>
      <c r="E17" s="40">
        <f t="shared" ca="1" si="45"/>
        <v>134434.13519999999</v>
      </c>
      <c r="F17" s="39">
        <f t="shared" ca="1" si="45"/>
        <v>179245.51360000001</v>
      </c>
      <c r="G17" s="39">
        <f t="shared" ca="1" si="45"/>
        <v>201651.20280000003</v>
      </c>
      <c r="H17" s="39">
        <f t="shared" ca="1" si="45"/>
        <v>201651.20280000003</v>
      </c>
      <c r="I17" s="39">
        <f t="shared" ca="1" si="45"/>
        <v>246462.58119999999</v>
      </c>
      <c r="J17" s="39">
        <f t="shared" ca="1" si="45"/>
        <v>302476.80420000001</v>
      </c>
      <c r="K17" s="39">
        <f t="shared" ca="1" si="45"/>
        <v>302476.80420000001</v>
      </c>
      <c r="L17" s="39">
        <f t="shared" ca="1" si="45"/>
        <v>358491.02720000001</v>
      </c>
      <c r="M17" s="39">
        <f t="shared" ca="1" si="45"/>
        <v>403302.40560000006</v>
      </c>
      <c r="N17" s="39">
        <f t="shared" ca="1" si="45"/>
        <v>425708.09480000002</v>
      </c>
      <c r="O17" s="39">
        <f t="shared" ca="1" si="45"/>
        <v>459316.62859999988</v>
      </c>
      <c r="P17" s="45">
        <f ca="1">SUM(D17:O17)</f>
        <v>3282433.4678000002</v>
      </c>
      <c r="Q17" s="39">
        <f t="shared" ref="Q17:AB17" si="46">SUM(Q18:Q24)</f>
        <v>459316.62859999988</v>
      </c>
      <c r="R17" s="39">
        <f t="shared" ca="1" si="46"/>
        <v>459316.62859999988</v>
      </c>
      <c r="S17" s="39">
        <f t="shared" ca="1" si="46"/>
        <v>470519.47320000001</v>
      </c>
      <c r="T17" s="39">
        <f t="shared" ca="1" si="46"/>
        <v>470519.47320000001</v>
      </c>
      <c r="U17" s="39">
        <f t="shared" ca="1" si="46"/>
        <v>470519.47320000001</v>
      </c>
      <c r="V17" s="39">
        <f t="shared" ca="1" si="46"/>
        <v>492925.16239999997</v>
      </c>
      <c r="W17" s="39">
        <f t="shared" ca="1" si="46"/>
        <v>492925.16239999997</v>
      </c>
      <c r="X17" s="39">
        <f t="shared" ca="1" si="46"/>
        <v>492925.16239999997</v>
      </c>
      <c r="Y17" s="39">
        <f t="shared" ca="1" si="46"/>
        <v>492925.16239999997</v>
      </c>
      <c r="Z17" s="39">
        <f t="shared" ca="1" si="46"/>
        <v>492925.16239999997</v>
      </c>
      <c r="AA17" s="39">
        <f t="shared" ca="1" si="46"/>
        <v>492925.16239999997</v>
      </c>
      <c r="AB17" s="39">
        <f t="shared" ca="1" si="46"/>
        <v>492925.16239999997</v>
      </c>
      <c r="AC17" s="45">
        <f ca="1">SUM(Q17:AB17)</f>
        <v>5780667.8135999981</v>
      </c>
      <c r="AD17" s="39">
        <f t="shared" ref="AD17:AO17" si="47">SUM(AD18:AD24)</f>
        <v>492925.16239999997</v>
      </c>
      <c r="AE17" s="39">
        <f t="shared" ca="1" si="47"/>
        <v>537736.54079999996</v>
      </c>
      <c r="AF17" s="39">
        <f t="shared" ca="1" si="47"/>
        <v>537736.54079999996</v>
      </c>
      <c r="AG17" s="39">
        <f t="shared" ca="1" si="47"/>
        <v>537736.54079999996</v>
      </c>
      <c r="AH17" s="39">
        <f t="shared" ca="1" si="47"/>
        <v>537736.54079999996</v>
      </c>
      <c r="AI17" s="39">
        <f t="shared" ca="1" si="47"/>
        <v>537736.54079999996</v>
      </c>
      <c r="AJ17" s="39">
        <f t="shared" ca="1" si="47"/>
        <v>560142.23</v>
      </c>
      <c r="AK17" s="39">
        <f t="shared" ca="1" si="47"/>
        <v>560142.23</v>
      </c>
      <c r="AL17" s="39">
        <f t="shared" ca="1" si="47"/>
        <v>560142.23</v>
      </c>
      <c r="AM17" s="39">
        <f t="shared" ca="1" si="47"/>
        <v>560142.23</v>
      </c>
      <c r="AN17" s="39">
        <f t="shared" ca="1" si="47"/>
        <v>560142.23</v>
      </c>
      <c r="AO17" s="39">
        <f t="shared" ca="1" si="47"/>
        <v>560142.23</v>
      </c>
      <c r="AP17" s="45">
        <f ca="1">SUM(AD17:AO17)</f>
        <v>6542461.2464000024</v>
      </c>
      <c r="AQ17" s="4"/>
      <c r="AR17" s="16" t="s">
        <v>7</v>
      </c>
      <c r="AS17" s="130" t="s">
        <v>124</v>
      </c>
      <c r="AT17" s="130"/>
      <c r="AU17" s="9"/>
      <c r="AV17" s="9"/>
      <c r="AW17" s="96">
        <v>0.48899999999999999</v>
      </c>
      <c r="AX17" s="13" t="s">
        <v>70</v>
      </c>
      <c r="AY17" s="13"/>
      <c r="AZ17" s="13"/>
      <c r="BA17" s="4"/>
      <c r="BB17" s="4"/>
      <c r="CA17" s="3" t="s">
        <v>76</v>
      </c>
      <c r="CB17" s="3" t="s">
        <v>76</v>
      </c>
      <c r="CC17" s="17">
        <v>1</v>
      </c>
    </row>
    <row r="18" spans="1:81" ht="30" x14ac:dyDescent="0.25">
      <c r="A18" s="42"/>
      <c r="B18" s="47" t="s">
        <v>134</v>
      </c>
      <c r="C18" s="48" t="s">
        <v>124</v>
      </c>
      <c r="D18" s="49">
        <f>D7*$AW$17</f>
        <v>30882.110399999994</v>
      </c>
      <c r="E18" s="49">
        <f t="shared" ref="E18:O18" ca="1" si="48">E7*$AW$17</f>
        <v>61764.220799999988</v>
      </c>
      <c r="F18" s="49">
        <f t="shared" ca="1" si="48"/>
        <v>82352.294399999999</v>
      </c>
      <c r="G18" s="49">
        <f t="shared" ca="1" si="48"/>
        <v>92646.331200000001</v>
      </c>
      <c r="H18" s="49">
        <f t="shared" ca="1" si="48"/>
        <v>92646.331200000001</v>
      </c>
      <c r="I18" s="49">
        <f t="shared" ca="1" si="48"/>
        <v>113234.4048</v>
      </c>
      <c r="J18" s="49">
        <f t="shared" ca="1" si="48"/>
        <v>138969.49679999999</v>
      </c>
      <c r="K18" s="49">
        <f t="shared" ca="1" si="48"/>
        <v>138969.49679999999</v>
      </c>
      <c r="L18" s="49">
        <f t="shared" ca="1" si="48"/>
        <v>164704.5888</v>
      </c>
      <c r="M18" s="49">
        <f t="shared" ca="1" si="48"/>
        <v>185292.6624</v>
      </c>
      <c r="N18" s="49">
        <f t="shared" ca="1" si="48"/>
        <v>195586.6992</v>
      </c>
      <c r="O18" s="49">
        <f t="shared" ca="1" si="48"/>
        <v>211027.75439999998</v>
      </c>
      <c r="P18" s="50">
        <f ca="1">SUM(D18:O18)</f>
        <v>1508076.3912</v>
      </c>
      <c r="Q18" s="49">
        <f>Q7*$AW$17</f>
        <v>211027.75439999998</v>
      </c>
      <c r="R18" s="49">
        <f t="shared" ref="R18:AB18" ca="1" si="49">R7*$AW$17</f>
        <v>211027.75439999998</v>
      </c>
      <c r="S18" s="49">
        <f t="shared" ca="1" si="49"/>
        <v>216174.77280000001</v>
      </c>
      <c r="T18" s="49">
        <f t="shared" ca="1" si="49"/>
        <v>216174.77280000001</v>
      </c>
      <c r="U18" s="49">
        <f t="shared" ca="1" si="49"/>
        <v>216174.77280000001</v>
      </c>
      <c r="V18" s="49">
        <f t="shared" ca="1" si="49"/>
        <v>226468.80960000001</v>
      </c>
      <c r="W18" s="49">
        <f t="shared" ca="1" si="49"/>
        <v>226468.80960000001</v>
      </c>
      <c r="X18" s="49">
        <f t="shared" ca="1" si="49"/>
        <v>226468.80960000001</v>
      </c>
      <c r="Y18" s="49">
        <f t="shared" ca="1" si="49"/>
        <v>226468.80960000001</v>
      </c>
      <c r="Z18" s="49">
        <f t="shared" ca="1" si="49"/>
        <v>226468.80960000001</v>
      </c>
      <c r="AA18" s="49">
        <f t="shared" ca="1" si="49"/>
        <v>226468.80960000001</v>
      </c>
      <c r="AB18" s="49">
        <f t="shared" ca="1" si="49"/>
        <v>226468.80960000001</v>
      </c>
      <c r="AC18" s="50">
        <f ca="1">SUM(Q18:AB18)</f>
        <v>2655861.4943999997</v>
      </c>
      <c r="AD18" s="49">
        <f>AD7*$AW$17</f>
        <v>226468.80960000001</v>
      </c>
      <c r="AE18" s="49">
        <f t="shared" ref="AE18:AO18" ca="1" si="50">AE7*$AW$17</f>
        <v>247056.88319999995</v>
      </c>
      <c r="AF18" s="49">
        <f t="shared" ca="1" si="50"/>
        <v>247056.88319999995</v>
      </c>
      <c r="AG18" s="49">
        <f t="shared" ca="1" si="50"/>
        <v>247056.88319999995</v>
      </c>
      <c r="AH18" s="49">
        <f t="shared" ca="1" si="50"/>
        <v>247056.88319999995</v>
      </c>
      <c r="AI18" s="49">
        <f t="shared" ca="1" si="50"/>
        <v>247056.88319999995</v>
      </c>
      <c r="AJ18" s="49">
        <f t="shared" ca="1" si="50"/>
        <v>257350.91999999998</v>
      </c>
      <c r="AK18" s="49">
        <f t="shared" ca="1" si="50"/>
        <v>257350.91999999998</v>
      </c>
      <c r="AL18" s="49">
        <f t="shared" ca="1" si="50"/>
        <v>257350.91999999998</v>
      </c>
      <c r="AM18" s="49">
        <f t="shared" ca="1" si="50"/>
        <v>257350.91999999998</v>
      </c>
      <c r="AN18" s="49">
        <f t="shared" ca="1" si="50"/>
        <v>257350.91999999998</v>
      </c>
      <c r="AO18" s="49">
        <f t="shared" ca="1" si="50"/>
        <v>257350.91999999998</v>
      </c>
      <c r="AP18" s="50">
        <f ca="1">SUM(AD18:AO18)</f>
        <v>3005858.7455999996</v>
      </c>
      <c r="AQ18" s="4"/>
      <c r="AR18" s="27" t="s">
        <v>7</v>
      </c>
      <c r="AS18" s="130" t="s">
        <v>3</v>
      </c>
      <c r="AT18" s="130"/>
      <c r="AU18" s="28"/>
      <c r="AV18" s="28"/>
      <c r="AW18" s="97">
        <v>0.57999999999999996</v>
      </c>
      <c r="AX18" s="24" t="s">
        <v>70</v>
      </c>
      <c r="AY18" s="24"/>
      <c r="AZ18" s="24"/>
      <c r="BB18" s="4"/>
      <c r="BC18" s="4"/>
      <c r="CA18" s="3" t="s">
        <v>78</v>
      </c>
      <c r="CB18" s="3" t="s">
        <v>78</v>
      </c>
      <c r="CC18" s="17">
        <v>1</v>
      </c>
    </row>
    <row r="19" spans="1:81" x14ac:dyDescent="0.25">
      <c r="A19" s="42"/>
      <c r="B19" s="47" t="s">
        <v>135</v>
      </c>
      <c r="C19" s="48" t="s">
        <v>3</v>
      </c>
      <c r="D19" s="49">
        <f>D8*$AW$18</f>
        <v>18116.531999999999</v>
      </c>
      <c r="E19" s="49">
        <f t="shared" ref="E19:O19" ca="1" si="51">E8*$AW$18</f>
        <v>36233.063999999998</v>
      </c>
      <c r="F19" s="49">
        <f t="shared" ca="1" si="51"/>
        <v>48310.752</v>
      </c>
      <c r="G19" s="49">
        <f t="shared" ca="1" si="51"/>
        <v>54349.596000000005</v>
      </c>
      <c r="H19" s="49">
        <f t="shared" ca="1" si="51"/>
        <v>54349.596000000005</v>
      </c>
      <c r="I19" s="49">
        <f t="shared" ca="1" si="51"/>
        <v>66427.284</v>
      </c>
      <c r="J19" s="49">
        <f t="shared" ca="1" si="51"/>
        <v>81524.394</v>
      </c>
      <c r="K19" s="49">
        <f t="shared" ca="1" si="51"/>
        <v>81524.394</v>
      </c>
      <c r="L19" s="49">
        <f t="shared" ca="1" si="51"/>
        <v>96621.504000000001</v>
      </c>
      <c r="M19" s="49">
        <f t="shared" ca="1" si="51"/>
        <v>108699.19200000001</v>
      </c>
      <c r="N19" s="49">
        <f t="shared" ca="1" si="51"/>
        <v>114738.03599999998</v>
      </c>
      <c r="O19" s="49">
        <f t="shared" ca="1" si="51"/>
        <v>123796.30199999998</v>
      </c>
      <c r="P19" s="45">
        <f t="shared" ref="P19:P23" ca="1" si="52">SUM(D19:O19)</f>
        <v>884690.64599999995</v>
      </c>
      <c r="Q19" s="49">
        <f>Q8*$AW$18</f>
        <v>123796.30199999998</v>
      </c>
      <c r="R19" s="49">
        <f t="shared" ref="R19:AB19" ca="1" si="53">R8*$AW$18</f>
        <v>123796.30199999998</v>
      </c>
      <c r="S19" s="49">
        <f t="shared" ca="1" si="53"/>
        <v>126815.724</v>
      </c>
      <c r="T19" s="49">
        <f t="shared" ca="1" si="53"/>
        <v>126815.724</v>
      </c>
      <c r="U19" s="49">
        <f t="shared" ca="1" si="53"/>
        <v>126815.724</v>
      </c>
      <c r="V19" s="49">
        <f t="shared" ca="1" si="53"/>
        <v>132854.568</v>
      </c>
      <c r="W19" s="49">
        <f t="shared" ca="1" si="53"/>
        <v>132854.568</v>
      </c>
      <c r="X19" s="49">
        <f t="shared" ca="1" si="53"/>
        <v>132854.568</v>
      </c>
      <c r="Y19" s="49">
        <f t="shared" ca="1" si="53"/>
        <v>132854.568</v>
      </c>
      <c r="Z19" s="49">
        <f t="shared" ca="1" si="53"/>
        <v>132854.568</v>
      </c>
      <c r="AA19" s="49">
        <f t="shared" ca="1" si="53"/>
        <v>132854.568</v>
      </c>
      <c r="AB19" s="49">
        <f t="shared" ca="1" si="53"/>
        <v>132854.568</v>
      </c>
      <c r="AC19" s="45">
        <f t="shared" ref="AC19:AC23" ca="1" si="54">SUM(Q19:AB19)</f>
        <v>1558021.7519999999</v>
      </c>
      <c r="AD19" s="49">
        <f>AD8*$AW$18</f>
        <v>132854.568</v>
      </c>
      <c r="AE19" s="49">
        <f t="shared" ref="AE19:AO19" ca="1" si="55">AE8*$AW$18</f>
        <v>144932.25599999999</v>
      </c>
      <c r="AF19" s="49">
        <f t="shared" ca="1" si="55"/>
        <v>144932.25599999999</v>
      </c>
      <c r="AG19" s="49">
        <f t="shared" ca="1" si="55"/>
        <v>144932.25599999999</v>
      </c>
      <c r="AH19" s="49">
        <f t="shared" ca="1" si="55"/>
        <v>144932.25599999999</v>
      </c>
      <c r="AI19" s="49">
        <f t="shared" ca="1" si="55"/>
        <v>144932.25599999999</v>
      </c>
      <c r="AJ19" s="49">
        <f t="shared" ca="1" si="55"/>
        <v>150971.09999999998</v>
      </c>
      <c r="AK19" s="49">
        <f t="shared" ca="1" si="55"/>
        <v>150971.09999999998</v>
      </c>
      <c r="AL19" s="49">
        <f t="shared" ca="1" si="55"/>
        <v>150971.09999999998</v>
      </c>
      <c r="AM19" s="49">
        <f t="shared" ca="1" si="55"/>
        <v>150971.09999999998</v>
      </c>
      <c r="AN19" s="49">
        <f t="shared" ca="1" si="55"/>
        <v>150971.09999999998</v>
      </c>
      <c r="AO19" s="49">
        <f t="shared" ca="1" si="55"/>
        <v>150971.09999999998</v>
      </c>
      <c r="AP19" s="45">
        <f t="shared" ref="AP19:AP23" ca="1" si="56">SUM(AD19:AO19)</f>
        <v>1763342.4480000003</v>
      </c>
      <c r="AQ19" s="4"/>
      <c r="AR19" s="16" t="s">
        <v>7</v>
      </c>
      <c r="AS19" s="130" t="s">
        <v>125</v>
      </c>
      <c r="AT19" s="130"/>
      <c r="AU19" s="9"/>
      <c r="AV19" s="9"/>
      <c r="AW19" s="96">
        <v>0.36399999999999999</v>
      </c>
      <c r="AX19" s="13" t="s">
        <v>70</v>
      </c>
      <c r="AY19" s="13"/>
      <c r="AZ19" s="13"/>
      <c r="BA19" s="4"/>
      <c r="BB19" s="4"/>
      <c r="CA19" s="3" t="s">
        <v>80</v>
      </c>
      <c r="CB19" s="3" t="s">
        <v>80</v>
      </c>
      <c r="CC19" s="17">
        <v>1</v>
      </c>
    </row>
    <row r="20" spans="1:81" x14ac:dyDescent="0.25">
      <c r="A20" s="42"/>
      <c r="B20" s="47" t="s">
        <v>136</v>
      </c>
      <c r="C20" s="48" t="s">
        <v>125</v>
      </c>
      <c r="D20" s="49">
        <f>D9*$AW$19</f>
        <v>928.74599999999998</v>
      </c>
      <c r="E20" s="49">
        <f t="shared" ref="E20:O20" ca="1" si="57">E9*$AW$19</f>
        <v>1857.492</v>
      </c>
      <c r="F20" s="49">
        <f t="shared" ca="1" si="57"/>
        <v>2476.6559999999999</v>
      </c>
      <c r="G20" s="49">
        <f t="shared" ca="1" si="57"/>
        <v>2786.2379999999998</v>
      </c>
      <c r="H20" s="49">
        <f t="shared" ca="1" si="57"/>
        <v>2786.2379999999998</v>
      </c>
      <c r="I20" s="49">
        <f t="shared" ca="1" si="57"/>
        <v>3405.4020000000005</v>
      </c>
      <c r="J20" s="49">
        <f t="shared" ca="1" si="57"/>
        <v>4179.3570000000009</v>
      </c>
      <c r="K20" s="49">
        <f t="shared" ca="1" si="57"/>
        <v>4179.3570000000009</v>
      </c>
      <c r="L20" s="49">
        <f t="shared" ca="1" si="57"/>
        <v>4953.3119999999999</v>
      </c>
      <c r="M20" s="49">
        <f t="shared" ca="1" si="57"/>
        <v>5572.4759999999997</v>
      </c>
      <c r="N20" s="49">
        <f t="shared" ca="1" si="57"/>
        <v>5882.058</v>
      </c>
      <c r="O20" s="49">
        <f t="shared" ca="1" si="57"/>
        <v>6346.4309999999987</v>
      </c>
      <c r="P20" s="45">
        <f t="shared" ca="1" si="52"/>
        <v>45353.762999999999</v>
      </c>
      <c r="Q20" s="49">
        <f>Q9*$AW$19</f>
        <v>6346.4309999999987</v>
      </c>
      <c r="R20" s="49">
        <f t="shared" ref="R20:AB20" ca="1" si="58">R9*$AW$19</f>
        <v>6346.4309999999987</v>
      </c>
      <c r="S20" s="49">
        <f t="shared" ca="1" si="58"/>
        <v>6501.2219999999998</v>
      </c>
      <c r="T20" s="49">
        <f t="shared" ca="1" si="58"/>
        <v>6501.2219999999998</v>
      </c>
      <c r="U20" s="49">
        <f t="shared" ca="1" si="58"/>
        <v>6501.2219999999998</v>
      </c>
      <c r="V20" s="49">
        <f t="shared" ca="1" si="58"/>
        <v>6810.804000000001</v>
      </c>
      <c r="W20" s="49">
        <f t="shared" ca="1" si="58"/>
        <v>6810.804000000001</v>
      </c>
      <c r="X20" s="49">
        <f t="shared" ca="1" si="58"/>
        <v>6810.804000000001</v>
      </c>
      <c r="Y20" s="49">
        <f t="shared" ca="1" si="58"/>
        <v>6810.804000000001</v>
      </c>
      <c r="Z20" s="49">
        <f t="shared" ca="1" si="58"/>
        <v>6810.804000000001</v>
      </c>
      <c r="AA20" s="49">
        <f t="shared" ca="1" si="58"/>
        <v>6810.804000000001</v>
      </c>
      <c r="AB20" s="49">
        <f t="shared" ca="1" si="58"/>
        <v>6810.804000000001</v>
      </c>
      <c r="AC20" s="45">
        <f t="shared" ca="1" si="54"/>
        <v>79872.156000000017</v>
      </c>
      <c r="AD20" s="49">
        <f>AD9*$AW$19</f>
        <v>6810.804000000001</v>
      </c>
      <c r="AE20" s="49">
        <f t="shared" ref="AE20:AO20" ca="1" si="59">AE9*$AW$19</f>
        <v>7429.9679999999998</v>
      </c>
      <c r="AF20" s="49">
        <f t="shared" ca="1" si="59"/>
        <v>7429.9679999999998</v>
      </c>
      <c r="AG20" s="49">
        <f t="shared" ca="1" si="59"/>
        <v>7429.9679999999998</v>
      </c>
      <c r="AH20" s="49">
        <f t="shared" ca="1" si="59"/>
        <v>7429.9679999999998</v>
      </c>
      <c r="AI20" s="49">
        <f t="shared" ca="1" si="59"/>
        <v>7429.9679999999998</v>
      </c>
      <c r="AJ20" s="49">
        <f t="shared" ca="1" si="59"/>
        <v>7739.55</v>
      </c>
      <c r="AK20" s="49">
        <f t="shared" ca="1" si="59"/>
        <v>7739.55</v>
      </c>
      <c r="AL20" s="49">
        <f t="shared" ca="1" si="59"/>
        <v>7739.55</v>
      </c>
      <c r="AM20" s="49">
        <f t="shared" ca="1" si="59"/>
        <v>7739.55</v>
      </c>
      <c r="AN20" s="49">
        <f t="shared" ca="1" si="59"/>
        <v>7739.55</v>
      </c>
      <c r="AO20" s="49">
        <f t="shared" ca="1" si="59"/>
        <v>7739.55</v>
      </c>
      <c r="AP20" s="45">
        <f t="shared" ca="1" si="56"/>
        <v>90397.944000000018</v>
      </c>
      <c r="AQ20" s="4"/>
      <c r="AR20" s="16" t="s">
        <v>7</v>
      </c>
      <c r="AS20" s="130" t="s">
        <v>126</v>
      </c>
      <c r="AT20" s="130"/>
      <c r="AU20" s="9"/>
      <c r="AV20" s="9"/>
      <c r="AW20" s="96">
        <v>0.67800000000000005</v>
      </c>
      <c r="AX20" s="13" t="s">
        <v>70</v>
      </c>
      <c r="AY20" s="13"/>
      <c r="AZ20" s="13"/>
      <c r="BA20" s="4"/>
      <c r="BB20" s="4"/>
      <c r="CA20" s="3" t="s">
        <v>81</v>
      </c>
      <c r="CB20" s="3" t="s">
        <v>81</v>
      </c>
      <c r="CC20" s="17">
        <v>1</v>
      </c>
    </row>
    <row r="21" spans="1:81" x14ac:dyDescent="0.25">
      <c r="A21" s="42"/>
      <c r="B21" s="47" t="s">
        <v>137</v>
      </c>
      <c r="C21" s="48" t="s">
        <v>126</v>
      </c>
      <c r="D21" s="49">
        <f>D10*$AW$20</f>
        <v>4347.0648000000001</v>
      </c>
      <c r="E21" s="49">
        <f t="shared" ref="E21:O21" ca="1" si="60">E10*$AW$20</f>
        <v>8694.1296000000002</v>
      </c>
      <c r="F21" s="49">
        <f t="shared" ca="1" si="60"/>
        <v>11592.172800000002</v>
      </c>
      <c r="G21" s="49">
        <f t="shared" ca="1" si="60"/>
        <v>13041.194400000002</v>
      </c>
      <c r="H21" s="49">
        <f t="shared" ca="1" si="60"/>
        <v>13041.194400000002</v>
      </c>
      <c r="I21" s="49">
        <f t="shared" ca="1" si="60"/>
        <v>15939.237600000002</v>
      </c>
      <c r="J21" s="49">
        <f t="shared" ca="1" si="60"/>
        <v>19561.791600000004</v>
      </c>
      <c r="K21" s="49">
        <f t="shared" ca="1" si="60"/>
        <v>19561.791600000004</v>
      </c>
      <c r="L21" s="49">
        <f t="shared" ca="1" si="60"/>
        <v>23184.345600000004</v>
      </c>
      <c r="M21" s="49">
        <f t="shared" ca="1" si="60"/>
        <v>26082.388800000004</v>
      </c>
      <c r="N21" s="49">
        <f t="shared" ca="1" si="60"/>
        <v>27531.410400000001</v>
      </c>
      <c r="O21" s="49">
        <f t="shared" ca="1" si="60"/>
        <v>29704.942800000001</v>
      </c>
      <c r="P21" s="45">
        <f t="shared" ca="1" si="52"/>
        <v>212281.66440000001</v>
      </c>
      <c r="Q21" s="49">
        <f>Q10*$AW$20</f>
        <v>29704.942800000001</v>
      </c>
      <c r="R21" s="49">
        <f t="shared" ref="R21:AB21" ca="1" si="61">R10*$AW$20</f>
        <v>29704.942800000001</v>
      </c>
      <c r="S21" s="49">
        <f t="shared" ca="1" si="61"/>
        <v>30429.453600000004</v>
      </c>
      <c r="T21" s="49">
        <f t="shared" ca="1" si="61"/>
        <v>30429.453600000004</v>
      </c>
      <c r="U21" s="49">
        <f t="shared" ca="1" si="61"/>
        <v>30429.453600000004</v>
      </c>
      <c r="V21" s="49">
        <f t="shared" ca="1" si="61"/>
        <v>31878.475200000004</v>
      </c>
      <c r="W21" s="49">
        <f t="shared" ca="1" si="61"/>
        <v>31878.475200000004</v>
      </c>
      <c r="X21" s="49">
        <f t="shared" ca="1" si="61"/>
        <v>31878.475200000004</v>
      </c>
      <c r="Y21" s="49">
        <f t="shared" ca="1" si="61"/>
        <v>31878.475200000004</v>
      </c>
      <c r="Z21" s="49">
        <f t="shared" ca="1" si="61"/>
        <v>31878.475200000004</v>
      </c>
      <c r="AA21" s="49">
        <f t="shared" ca="1" si="61"/>
        <v>31878.475200000004</v>
      </c>
      <c r="AB21" s="49">
        <f t="shared" ca="1" si="61"/>
        <v>31878.475200000004</v>
      </c>
      <c r="AC21" s="45">
        <f t="shared" ca="1" si="54"/>
        <v>373847.57280000002</v>
      </c>
      <c r="AD21" s="49">
        <f>AD10*$AW$20</f>
        <v>31878.475200000004</v>
      </c>
      <c r="AE21" s="49">
        <f t="shared" ref="AE21:AO21" ca="1" si="62">AE10*$AW$20</f>
        <v>34776.518400000001</v>
      </c>
      <c r="AF21" s="49">
        <f t="shared" ca="1" si="62"/>
        <v>34776.518400000001</v>
      </c>
      <c r="AG21" s="49">
        <f t="shared" ca="1" si="62"/>
        <v>34776.518400000001</v>
      </c>
      <c r="AH21" s="49">
        <f t="shared" ca="1" si="62"/>
        <v>34776.518400000001</v>
      </c>
      <c r="AI21" s="49">
        <f t="shared" ca="1" si="62"/>
        <v>34776.518400000001</v>
      </c>
      <c r="AJ21" s="49">
        <f t="shared" ca="1" si="62"/>
        <v>36225.54</v>
      </c>
      <c r="AK21" s="49">
        <f t="shared" ca="1" si="62"/>
        <v>36225.54</v>
      </c>
      <c r="AL21" s="49">
        <f t="shared" ca="1" si="62"/>
        <v>36225.54</v>
      </c>
      <c r="AM21" s="49">
        <f t="shared" ca="1" si="62"/>
        <v>36225.54</v>
      </c>
      <c r="AN21" s="49">
        <f t="shared" ca="1" si="62"/>
        <v>36225.54</v>
      </c>
      <c r="AO21" s="49">
        <f t="shared" ca="1" si="62"/>
        <v>36225.54</v>
      </c>
      <c r="AP21" s="45">
        <f t="shared" ca="1" si="56"/>
        <v>423114.30719999992</v>
      </c>
      <c r="AQ21" s="4"/>
      <c r="AR21" s="16" t="s">
        <v>7</v>
      </c>
      <c r="AS21" s="130" t="s">
        <v>127</v>
      </c>
      <c r="AT21" s="130"/>
      <c r="AU21" s="9"/>
      <c r="AV21" s="9"/>
      <c r="AW21" s="96">
        <v>0.52600000000000002</v>
      </c>
      <c r="AX21" s="13" t="s">
        <v>70</v>
      </c>
      <c r="AY21" s="13"/>
      <c r="AZ21" s="13"/>
      <c r="BA21" s="4"/>
      <c r="BB21" s="4"/>
      <c r="CA21" s="3" t="s">
        <v>82</v>
      </c>
      <c r="CB21" s="3" t="s">
        <v>82</v>
      </c>
      <c r="CC21" s="17">
        <v>1</v>
      </c>
    </row>
    <row r="22" spans="1:81" ht="15" customHeight="1" x14ac:dyDescent="0.25">
      <c r="A22" s="42"/>
      <c r="B22" s="47" t="s">
        <v>138</v>
      </c>
      <c r="C22" s="48" t="s">
        <v>127</v>
      </c>
      <c r="D22" s="49">
        <f>D11*$AW$21</f>
        <v>4463.8464000000004</v>
      </c>
      <c r="E22" s="49">
        <f t="shared" ref="E22:O22" ca="1" si="63">E11*$AW$21</f>
        <v>8927.6928000000007</v>
      </c>
      <c r="F22" s="49">
        <f t="shared" ca="1" si="63"/>
        <v>11903.590400000001</v>
      </c>
      <c r="G22" s="49">
        <f t="shared" ca="1" si="63"/>
        <v>13391.539200000001</v>
      </c>
      <c r="H22" s="49">
        <f t="shared" ca="1" si="63"/>
        <v>13391.539200000001</v>
      </c>
      <c r="I22" s="49">
        <f t="shared" ca="1" si="63"/>
        <v>16367.436800000003</v>
      </c>
      <c r="J22" s="49">
        <f t="shared" ca="1" si="63"/>
        <v>20087.308800000003</v>
      </c>
      <c r="K22" s="49">
        <f t="shared" ca="1" si="63"/>
        <v>20087.308800000003</v>
      </c>
      <c r="L22" s="49">
        <f t="shared" ca="1" si="63"/>
        <v>23807.180800000002</v>
      </c>
      <c r="M22" s="49">
        <f t="shared" ca="1" si="63"/>
        <v>26783.078400000002</v>
      </c>
      <c r="N22" s="49">
        <f t="shared" ca="1" si="63"/>
        <v>28271.0272</v>
      </c>
      <c r="O22" s="49">
        <f t="shared" ca="1" si="63"/>
        <v>30502.950399999998</v>
      </c>
      <c r="P22" s="45">
        <f t="shared" ca="1" si="52"/>
        <v>217984.49920000002</v>
      </c>
      <c r="Q22" s="49">
        <f>Q11*$AW$21</f>
        <v>30502.950399999998</v>
      </c>
      <c r="R22" s="49">
        <f t="shared" ref="R22:AB22" ca="1" si="64">R11*$AW$21</f>
        <v>30502.950399999998</v>
      </c>
      <c r="S22" s="49">
        <f t="shared" ca="1" si="64"/>
        <v>31246.924800000004</v>
      </c>
      <c r="T22" s="49">
        <f t="shared" ca="1" si="64"/>
        <v>31246.924800000004</v>
      </c>
      <c r="U22" s="49">
        <f t="shared" ca="1" si="64"/>
        <v>31246.924800000004</v>
      </c>
      <c r="V22" s="49">
        <f t="shared" ca="1" si="64"/>
        <v>32734.873600000006</v>
      </c>
      <c r="W22" s="49">
        <f t="shared" ca="1" si="64"/>
        <v>32734.873600000006</v>
      </c>
      <c r="X22" s="49">
        <f t="shared" ca="1" si="64"/>
        <v>32734.873600000006</v>
      </c>
      <c r="Y22" s="49">
        <f t="shared" ca="1" si="64"/>
        <v>32734.873600000006</v>
      </c>
      <c r="Z22" s="49">
        <f t="shared" ca="1" si="64"/>
        <v>32734.873600000006</v>
      </c>
      <c r="AA22" s="49">
        <f t="shared" ca="1" si="64"/>
        <v>32734.873600000006</v>
      </c>
      <c r="AB22" s="49">
        <f t="shared" ca="1" si="64"/>
        <v>32734.873600000006</v>
      </c>
      <c r="AC22" s="45">
        <f t="shared" ca="1" si="54"/>
        <v>383890.79039999994</v>
      </c>
      <c r="AD22" s="49">
        <f>AD11*$AW$21</f>
        <v>32734.873600000006</v>
      </c>
      <c r="AE22" s="49">
        <f t="shared" ref="AE22:AO22" ca="1" si="65">AE11*$AW$21</f>
        <v>35710.771200000003</v>
      </c>
      <c r="AF22" s="49">
        <f t="shared" ca="1" si="65"/>
        <v>35710.771200000003</v>
      </c>
      <c r="AG22" s="49">
        <f t="shared" ca="1" si="65"/>
        <v>35710.771200000003</v>
      </c>
      <c r="AH22" s="49">
        <f t="shared" ca="1" si="65"/>
        <v>35710.771200000003</v>
      </c>
      <c r="AI22" s="49">
        <f t="shared" ca="1" si="65"/>
        <v>35710.771200000003</v>
      </c>
      <c r="AJ22" s="49">
        <f t="shared" ca="1" si="65"/>
        <v>37198.720000000001</v>
      </c>
      <c r="AK22" s="49">
        <f t="shared" ca="1" si="65"/>
        <v>37198.720000000001</v>
      </c>
      <c r="AL22" s="49">
        <f t="shared" ca="1" si="65"/>
        <v>37198.720000000001</v>
      </c>
      <c r="AM22" s="49">
        <f t="shared" ca="1" si="65"/>
        <v>37198.720000000001</v>
      </c>
      <c r="AN22" s="49">
        <f t="shared" ca="1" si="65"/>
        <v>37198.720000000001</v>
      </c>
      <c r="AO22" s="49">
        <f t="shared" ca="1" si="65"/>
        <v>37198.720000000001</v>
      </c>
      <c r="AP22" s="45">
        <f t="shared" ca="1" si="56"/>
        <v>434481.04959999991</v>
      </c>
      <c r="AQ22" s="4"/>
      <c r="AR22" s="16" t="s">
        <v>7</v>
      </c>
      <c r="AS22" s="130" t="s">
        <v>128</v>
      </c>
      <c r="AT22" s="130"/>
      <c r="AU22" s="9"/>
      <c r="AV22" s="13"/>
      <c r="AW22" s="96">
        <v>0.44500000000000001</v>
      </c>
      <c r="AX22" s="13" t="s">
        <v>70</v>
      </c>
      <c r="AY22" s="13"/>
      <c r="AZ22" s="13"/>
      <c r="BA22" s="4"/>
      <c r="BB22" s="4"/>
      <c r="CA22" s="3" t="s">
        <v>62</v>
      </c>
      <c r="CB22" s="3" t="s">
        <v>62</v>
      </c>
      <c r="CC22" s="17">
        <v>1</v>
      </c>
    </row>
    <row r="23" spans="1:81" ht="15" customHeight="1" x14ac:dyDescent="0.25">
      <c r="A23" s="42"/>
      <c r="B23" s="47" t="s">
        <v>139</v>
      </c>
      <c r="C23" s="48" t="s">
        <v>128</v>
      </c>
      <c r="D23" s="49">
        <f>D12*$AW$22</f>
        <v>1033.8239999999998</v>
      </c>
      <c r="E23" s="49">
        <f t="shared" ref="E23:O23" ca="1" si="66">E12*$AW$22</f>
        <v>2067.6479999999997</v>
      </c>
      <c r="F23" s="49">
        <f t="shared" ca="1" si="66"/>
        <v>2756.8640000000005</v>
      </c>
      <c r="G23" s="49">
        <f t="shared" ca="1" si="66"/>
        <v>3101.4720000000002</v>
      </c>
      <c r="H23" s="49">
        <f t="shared" ca="1" si="66"/>
        <v>3101.4720000000002</v>
      </c>
      <c r="I23" s="49">
        <f t="shared" ca="1" si="66"/>
        <v>3790.6880000000006</v>
      </c>
      <c r="J23" s="49">
        <f t="shared" ca="1" si="66"/>
        <v>4652.2080000000005</v>
      </c>
      <c r="K23" s="49">
        <f t="shared" ca="1" si="66"/>
        <v>4652.2080000000005</v>
      </c>
      <c r="L23" s="49">
        <f t="shared" ca="1" si="66"/>
        <v>5513.728000000001</v>
      </c>
      <c r="M23" s="49">
        <f t="shared" ca="1" si="66"/>
        <v>6202.9440000000004</v>
      </c>
      <c r="N23" s="49">
        <f t="shared" ca="1" si="66"/>
        <v>6547.5519999999997</v>
      </c>
      <c r="O23" s="49">
        <f t="shared" ca="1" si="66"/>
        <v>7064.4639999999999</v>
      </c>
      <c r="P23" s="45">
        <f t="shared" ca="1" si="52"/>
        <v>50485.072000000007</v>
      </c>
      <c r="Q23" s="49">
        <f>Q12*$AW$22</f>
        <v>7064.4639999999999</v>
      </c>
      <c r="R23" s="49">
        <f t="shared" ref="R23:AB23" ca="1" si="67">R12*$AW$22</f>
        <v>7064.4639999999999</v>
      </c>
      <c r="S23" s="49">
        <f t="shared" ca="1" si="67"/>
        <v>7236.7680000000009</v>
      </c>
      <c r="T23" s="49">
        <f t="shared" ca="1" si="67"/>
        <v>7236.7680000000009</v>
      </c>
      <c r="U23" s="49">
        <f t="shared" ca="1" si="67"/>
        <v>7236.7680000000009</v>
      </c>
      <c r="V23" s="49">
        <f t="shared" ca="1" si="67"/>
        <v>7581.3760000000011</v>
      </c>
      <c r="W23" s="49">
        <f t="shared" ca="1" si="67"/>
        <v>7581.3760000000011</v>
      </c>
      <c r="X23" s="49">
        <f t="shared" ca="1" si="67"/>
        <v>7581.3760000000011</v>
      </c>
      <c r="Y23" s="49">
        <f t="shared" ca="1" si="67"/>
        <v>7581.3760000000011</v>
      </c>
      <c r="Z23" s="49">
        <f t="shared" ca="1" si="67"/>
        <v>7581.3760000000011</v>
      </c>
      <c r="AA23" s="49">
        <f t="shared" ca="1" si="67"/>
        <v>7581.3760000000011</v>
      </c>
      <c r="AB23" s="49">
        <f t="shared" ca="1" si="67"/>
        <v>7581.3760000000011</v>
      </c>
      <c r="AC23" s="45">
        <f t="shared" ca="1" si="54"/>
        <v>88908.864000000031</v>
      </c>
      <c r="AD23" s="49">
        <f>AD12*$AW$22</f>
        <v>7581.3760000000011</v>
      </c>
      <c r="AE23" s="49">
        <f t="shared" ref="AE23:AO23" ca="1" si="68">AE12*$AW$22</f>
        <v>8270.5919999999987</v>
      </c>
      <c r="AF23" s="49">
        <f t="shared" ca="1" si="68"/>
        <v>8270.5919999999987</v>
      </c>
      <c r="AG23" s="49">
        <f t="shared" ca="1" si="68"/>
        <v>8270.5919999999987</v>
      </c>
      <c r="AH23" s="49">
        <f t="shared" ca="1" si="68"/>
        <v>8270.5919999999987</v>
      </c>
      <c r="AI23" s="49">
        <f t="shared" ca="1" si="68"/>
        <v>8270.5919999999987</v>
      </c>
      <c r="AJ23" s="49">
        <f t="shared" ca="1" si="68"/>
        <v>8615.2000000000007</v>
      </c>
      <c r="AK23" s="49">
        <f t="shared" ca="1" si="68"/>
        <v>8615.2000000000007</v>
      </c>
      <c r="AL23" s="49">
        <f t="shared" ca="1" si="68"/>
        <v>8615.2000000000007</v>
      </c>
      <c r="AM23" s="49">
        <f t="shared" ca="1" si="68"/>
        <v>8615.2000000000007</v>
      </c>
      <c r="AN23" s="49">
        <f t="shared" ca="1" si="68"/>
        <v>8615.2000000000007</v>
      </c>
      <c r="AO23" s="49">
        <f t="shared" ca="1" si="68"/>
        <v>8615.2000000000007</v>
      </c>
      <c r="AP23" s="45">
        <f t="shared" ca="1" si="56"/>
        <v>100625.53599999998</v>
      </c>
      <c r="AQ23" s="4"/>
      <c r="AR23" s="16" t="s">
        <v>7</v>
      </c>
      <c r="AS23" s="130" t="s">
        <v>129</v>
      </c>
      <c r="AT23" s="130"/>
      <c r="AU23" s="9"/>
      <c r="AV23" s="13"/>
      <c r="AW23" s="96">
        <v>0.41599999999999998</v>
      </c>
      <c r="AX23" s="13" t="s">
        <v>70</v>
      </c>
      <c r="AY23" s="13"/>
      <c r="AZ23" s="13"/>
      <c r="BA23" s="4"/>
      <c r="BB23" s="4"/>
      <c r="CA23" s="3" t="s">
        <v>85</v>
      </c>
      <c r="CB23" s="3" t="s">
        <v>85</v>
      </c>
      <c r="CC23" s="17">
        <v>1</v>
      </c>
    </row>
    <row r="24" spans="1:81" ht="33" customHeight="1" x14ac:dyDescent="0.25">
      <c r="A24" s="42"/>
      <c r="B24" s="47" t="s">
        <v>140</v>
      </c>
      <c r="C24" s="48" t="s">
        <v>129</v>
      </c>
      <c r="D24" s="49">
        <f>D13*$AW$23</f>
        <v>7444.9439999999995</v>
      </c>
      <c r="E24" s="49">
        <f t="shared" ref="E24:O24" ca="1" si="69">E13*$AW$23</f>
        <v>14889.887999999999</v>
      </c>
      <c r="F24" s="49">
        <f t="shared" ca="1" si="69"/>
        <v>19853.183999999997</v>
      </c>
      <c r="G24" s="49">
        <f t="shared" ca="1" si="69"/>
        <v>22334.831999999999</v>
      </c>
      <c r="H24" s="49">
        <f t="shared" ca="1" si="69"/>
        <v>22334.831999999999</v>
      </c>
      <c r="I24" s="49">
        <f t="shared" ca="1" si="69"/>
        <v>27298.127999999997</v>
      </c>
      <c r="J24" s="49">
        <f t="shared" ca="1" si="69"/>
        <v>33502.248</v>
      </c>
      <c r="K24" s="49">
        <f t="shared" ca="1" si="69"/>
        <v>33502.248</v>
      </c>
      <c r="L24" s="49">
        <f t="shared" ca="1" si="69"/>
        <v>39706.367999999995</v>
      </c>
      <c r="M24" s="49">
        <f t="shared" ca="1" si="69"/>
        <v>44669.663999999997</v>
      </c>
      <c r="N24" s="49">
        <f t="shared" ca="1" si="69"/>
        <v>47151.311999999998</v>
      </c>
      <c r="O24" s="49">
        <f t="shared" ca="1" si="69"/>
        <v>50873.783999999992</v>
      </c>
      <c r="P24" s="50">
        <f ca="1">SUM(D24:O24)</f>
        <v>363561.43199999991</v>
      </c>
      <c r="Q24" s="49">
        <f>Q13*$AW$23</f>
        <v>50873.783999999992</v>
      </c>
      <c r="R24" s="49">
        <f t="shared" ref="R24:AB24" ca="1" si="70">R13*$AW$23</f>
        <v>50873.783999999992</v>
      </c>
      <c r="S24" s="49">
        <f t="shared" ca="1" si="70"/>
        <v>52114.608</v>
      </c>
      <c r="T24" s="49">
        <f t="shared" ca="1" si="70"/>
        <v>52114.608</v>
      </c>
      <c r="U24" s="49">
        <f t="shared" ca="1" si="70"/>
        <v>52114.608</v>
      </c>
      <c r="V24" s="49">
        <f t="shared" ca="1" si="70"/>
        <v>54596.255999999994</v>
      </c>
      <c r="W24" s="49">
        <f t="shared" ca="1" si="70"/>
        <v>54596.255999999994</v>
      </c>
      <c r="X24" s="49">
        <f t="shared" ca="1" si="70"/>
        <v>54596.255999999994</v>
      </c>
      <c r="Y24" s="49">
        <f t="shared" ca="1" si="70"/>
        <v>54596.255999999994</v>
      </c>
      <c r="Z24" s="49">
        <f t="shared" ca="1" si="70"/>
        <v>54596.255999999994</v>
      </c>
      <c r="AA24" s="49">
        <f t="shared" ca="1" si="70"/>
        <v>54596.255999999994</v>
      </c>
      <c r="AB24" s="49">
        <f t="shared" ca="1" si="70"/>
        <v>54596.255999999994</v>
      </c>
      <c r="AC24" s="50">
        <f ca="1">SUM(Q24:AB24)</f>
        <v>640265.18400000012</v>
      </c>
      <c r="AD24" s="49">
        <f>AD13*$AW$23</f>
        <v>54596.255999999994</v>
      </c>
      <c r="AE24" s="49">
        <f t="shared" ref="AE24:AO24" ca="1" si="71">AE13*$AW$23</f>
        <v>59559.551999999996</v>
      </c>
      <c r="AF24" s="49">
        <f t="shared" ca="1" si="71"/>
        <v>59559.551999999996</v>
      </c>
      <c r="AG24" s="49">
        <f t="shared" ca="1" si="71"/>
        <v>59559.551999999996</v>
      </c>
      <c r="AH24" s="49">
        <f t="shared" ca="1" si="71"/>
        <v>59559.551999999996</v>
      </c>
      <c r="AI24" s="49">
        <f t="shared" ca="1" si="71"/>
        <v>59559.551999999996</v>
      </c>
      <c r="AJ24" s="49">
        <f t="shared" ca="1" si="71"/>
        <v>62041.2</v>
      </c>
      <c r="AK24" s="49">
        <f t="shared" ca="1" si="71"/>
        <v>62041.2</v>
      </c>
      <c r="AL24" s="49">
        <f t="shared" ca="1" si="71"/>
        <v>62041.2</v>
      </c>
      <c r="AM24" s="49">
        <f t="shared" ca="1" si="71"/>
        <v>62041.2</v>
      </c>
      <c r="AN24" s="49">
        <f t="shared" ca="1" si="71"/>
        <v>62041.2</v>
      </c>
      <c r="AO24" s="49">
        <f t="shared" ca="1" si="71"/>
        <v>62041.2</v>
      </c>
      <c r="AP24" s="50">
        <f ca="1">SUM(AD24:AO24)</f>
        <v>724641.21599999978</v>
      </c>
      <c r="AQ24" s="4"/>
      <c r="AR24" s="120" t="s">
        <v>75</v>
      </c>
      <c r="AS24" s="120"/>
      <c r="AT24" s="120"/>
      <c r="AU24" s="120"/>
      <c r="AV24" s="120"/>
      <c r="AW24" s="120"/>
      <c r="AX24" s="120"/>
      <c r="AY24" s="120"/>
      <c r="AZ24" s="120"/>
      <c r="BA24" s="4"/>
      <c r="BB24" s="4"/>
      <c r="CB24" s="3" t="s">
        <v>69</v>
      </c>
      <c r="CC24" s="17">
        <v>1</v>
      </c>
    </row>
    <row r="25" spans="1:81" x14ac:dyDescent="0.25">
      <c r="A25" s="134" t="s">
        <v>9</v>
      </c>
      <c r="B25" s="134"/>
      <c r="C25" s="134"/>
      <c r="D25" s="111">
        <f t="shared" ref="D25:O25" si="72">D6-D14</f>
        <v>56893.881047999981</v>
      </c>
      <c r="E25" s="112">
        <f t="shared" ca="1" si="72"/>
        <v>113787.76209599996</v>
      </c>
      <c r="F25" s="112">
        <f t="shared" ca="1" si="72"/>
        <v>151717.01612799999</v>
      </c>
      <c r="G25" s="112">
        <f t="shared" ca="1" si="72"/>
        <v>170681.64314399994</v>
      </c>
      <c r="H25" s="112">
        <f t="shared" ca="1" si="72"/>
        <v>170681.64314399994</v>
      </c>
      <c r="I25" s="112">
        <f t="shared" ca="1" si="72"/>
        <v>208610.89717600006</v>
      </c>
      <c r="J25" s="112">
        <f t="shared" ca="1" si="72"/>
        <v>256022.46471600002</v>
      </c>
      <c r="K25" s="112">
        <f t="shared" ca="1" si="72"/>
        <v>256022.46471600002</v>
      </c>
      <c r="L25" s="112">
        <f t="shared" ca="1" si="72"/>
        <v>303434.03225599998</v>
      </c>
      <c r="M25" s="112">
        <f t="shared" ca="1" si="72"/>
        <v>341363.28628799989</v>
      </c>
      <c r="N25" s="112">
        <f t="shared" ca="1" si="72"/>
        <v>360327.91330399993</v>
      </c>
      <c r="O25" s="112">
        <f t="shared" ca="1" si="72"/>
        <v>388774.85382800008</v>
      </c>
      <c r="P25" s="113">
        <f t="shared" ca="1" si="31"/>
        <v>2778317.8578439998</v>
      </c>
      <c r="Q25" s="111">
        <f t="shared" ref="Q25:AB25" si="73">Q6-Q14</f>
        <v>388774.85382800008</v>
      </c>
      <c r="R25" s="112">
        <f t="shared" ca="1" si="73"/>
        <v>388774.85382800008</v>
      </c>
      <c r="S25" s="112">
        <f t="shared" ca="1" si="73"/>
        <v>398257.16733600001</v>
      </c>
      <c r="T25" s="112">
        <f t="shared" ca="1" si="73"/>
        <v>398257.16733600001</v>
      </c>
      <c r="U25" s="112">
        <f t="shared" ca="1" si="73"/>
        <v>398257.16733600001</v>
      </c>
      <c r="V25" s="112">
        <f t="shared" ca="1" si="73"/>
        <v>417221.79435200011</v>
      </c>
      <c r="W25" s="112">
        <f t="shared" ca="1" si="73"/>
        <v>417221.79435200011</v>
      </c>
      <c r="X25" s="112">
        <f t="shared" ca="1" si="73"/>
        <v>417221.79435200011</v>
      </c>
      <c r="Y25" s="112">
        <f t="shared" ca="1" si="73"/>
        <v>417221.79435200011</v>
      </c>
      <c r="Z25" s="112">
        <f t="shared" ca="1" si="73"/>
        <v>417221.79435200011</v>
      </c>
      <c r="AA25" s="112">
        <f t="shared" ca="1" si="73"/>
        <v>417221.79435200011</v>
      </c>
      <c r="AB25" s="112">
        <f t="shared" ca="1" si="73"/>
        <v>417221.79435200011</v>
      </c>
      <c r="AC25" s="113">
        <f t="shared" ref="AC25" ca="1" si="74">SUM(Q25:AB25)</f>
        <v>4892873.7701280005</v>
      </c>
      <c r="AD25" s="111">
        <f t="shared" ref="AD25:AO25" si="75">AD6-AD14</f>
        <v>417221.79435200011</v>
      </c>
      <c r="AE25" s="112">
        <f t="shared" ca="1" si="75"/>
        <v>455151.04838399985</v>
      </c>
      <c r="AF25" s="112">
        <f t="shared" ca="1" si="75"/>
        <v>455151.04838399985</v>
      </c>
      <c r="AG25" s="112">
        <f t="shared" ca="1" si="75"/>
        <v>455151.04838399985</v>
      </c>
      <c r="AH25" s="112">
        <f t="shared" ca="1" si="75"/>
        <v>455151.04838399985</v>
      </c>
      <c r="AI25" s="112">
        <f t="shared" ca="1" si="75"/>
        <v>455151.04838399985</v>
      </c>
      <c r="AJ25" s="112">
        <f t="shared" ca="1" si="75"/>
        <v>474115.67540000007</v>
      </c>
      <c r="AK25" s="112">
        <f t="shared" ca="1" si="75"/>
        <v>474115.67540000007</v>
      </c>
      <c r="AL25" s="112">
        <f t="shared" ca="1" si="75"/>
        <v>474115.67540000007</v>
      </c>
      <c r="AM25" s="112">
        <f t="shared" ca="1" si="75"/>
        <v>474115.67540000007</v>
      </c>
      <c r="AN25" s="112">
        <f t="shared" ca="1" si="75"/>
        <v>474115.67540000007</v>
      </c>
      <c r="AO25" s="112">
        <f t="shared" ca="1" si="75"/>
        <v>474115.67540000007</v>
      </c>
      <c r="AP25" s="113">
        <f t="shared" ref="AP25" ca="1" si="76">SUM(AD25:AO25)</f>
        <v>5537671.088672</v>
      </c>
      <c r="AQ25" s="4"/>
      <c r="AR25" s="23" t="s">
        <v>77</v>
      </c>
      <c r="AS25" s="24"/>
      <c r="AT25" s="24"/>
      <c r="AU25" s="25"/>
      <c r="AV25" s="98">
        <v>15000</v>
      </c>
      <c r="AW25" s="26" t="s">
        <v>38</v>
      </c>
      <c r="AX25" s="98">
        <v>2</v>
      </c>
      <c r="AY25" s="24"/>
      <c r="AZ25" s="24"/>
      <c r="BA25" s="4"/>
      <c r="BB25" s="4"/>
      <c r="CB25" s="3" t="s">
        <v>71</v>
      </c>
      <c r="CC25" s="17">
        <v>1</v>
      </c>
    </row>
    <row r="26" spans="1:81" x14ac:dyDescent="0.25">
      <c r="A26" s="75" t="s">
        <v>10</v>
      </c>
      <c r="B26" s="75" t="s">
        <v>11</v>
      </c>
      <c r="C26" s="76"/>
      <c r="D26" s="79">
        <f t="shared" ref="D26:O26" si="77">D27+D30+D34+D41+D42</f>
        <v>126392.3492</v>
      </c>
      <c r="E26" s="78">
        <f t="shared" ca="1" si="77"/>
        <v>127184.69839999999</v>
      </c>
      <c r="F26" s="79">
        <f t="shared" ca="1" si="77"/>
        <v>127712.93119999999</v>
      </c>
      <c r="G26" s="79">
        <f t="shared" ca="1" si="77"/>
        <v>127977.04759999999</v>
      </c>
      <c r="H26" s="79">
        <f t="shared" ca="1" si="77"/>
        <v>127977.04759999999</v>
      </c>
      <c r="I26" s="79">
        <f t="shared" ca="1" si="77"/>
        <v>128505.2804</v>
      </c>
      <c r="J26" s="79">
        <f t="shared" ca="1" si="77"/>
        <v>129165.5714</v>
      </c>
      <c r="K26" s="79">
        <f t="shared" ca="1" si="77"/>
        <v>129165.5714</v>
      </c>
      <c r="L26" s="79">
        <f t="shared" ca="1" si="77"/>
        <v>129825.8624</v>
      </c>
      <c r="M26" s="79">
        <f t="shared" ca="1" si="77"/>
        <v>130354.0952</v>
      </c>
      <c r="N26" s="79">
        <f t="shared" ca="1" si="77"/>
        <v>130618.2116</v>
      </c>
      <c r="O26" s="79">
        <f t="shared" ca="1" si="77"/>
        <v>131014.38620000001</v>
      </c>
      <c r="P26" s="80">
        <f ca="1">SUM(D26:O26)</f>
        <v>1545893.0526000003</v>
      </c>
      <c r="Q26" s="79">
        <f t="shared" ref="Q26:AB26" si="78">Q27+Q30+Q34+Q41+Q42</f>
        <v>131014.38620000001</v>
      </c>
      <c r="R26" s="79">
        <f t="shared" ca="1" si="78"/>
        <v>131014.38620000001</v>
      </c>
      <c r="S26" s="79">
        <f t="shared" ca="1" si="78"/>
        <v>131146.44440000001</v>
      </c>
      <c r="T26" s="79">
        <f t="shared" ca="1" si="78"/>
        <v>131146.44440000001</v>
      </c>
      <c r="U26" s="79">
        <f t="shared" ca="1" si="78"/>
        <v>131146.44440000001</v>
      </c>
      <c r="V26" s="79">
        <f t="shared" ca="1" si="78"/>
        <v>131410.56080000001</v>
      </c>
      <c r="W26" s="79">
        <f t="shared" ca="1" si="78"/>
        <v>131410.56080000001</v>
      </c>
      <c r="X26" s="79">
        <f t="shared" ca="1" si="78"/>
        <v>131410.56080000001</v>
      </c>
      <c r="Y26" s="79">
        <f t="shared" ca="1" si="78"/>
        <v>131410.56080000001</v>
      </c>
      <c r="Z26" s="79">
        <f t="shared" ca="1" si="78"/>
        <v>131410.56080000001</v>
      </c>
      <c r="AA26" s="79">
        <f t="shared" ca="1" si="78"/>
        <v>131410.56080000001</v>
      </c>
      <c r="AB26" s="79">
        <f t="shared" ca="1" si="78"/>
        <v>131410.56080000001</v>
      </c>
      <c r="AC26" s="80">
        <f ca="1">SUM(Q26:AB26)</f>
        <v>1575342.0312000006</v>
      </c>
      <c r="AD26" s="79">
        <f t="shared" ref="AD26:AO26" si="79">AD27+AD30+AD34+AD41+AD42</f>
        <v>131410.56080000001</v>
      </c>
      <c r="AE26" s="79">
        <f t="shared" ca="1" si="79"/>
        <v>131938.7936</v>
      </c>
      <c r="AF26" s="79">
        <f t="shared" ca="1" si="79"/>
        <v>131938.7936</v>
      </c>
      <c r="AG26" s="79">
        <f t="shared" ca="1" si="79"/>
        <v>131938.7936</v>
      </c>
      <c r="AH26" s="79">
        <f t="shared" ca="1" si="79"/>
        <v>131938.7936</v>
      </c>
      <c r="AI26" s="79">
        <f t="shared" ca="1" si="79"/>
        <v>131938.7936</v>
      </c>
      <c r="AJ26" s="79">
        <f t="shared" ca="1" si="79"/>
        <v>132202.91</v>
      </c>
      <c r="AK26" s="79">
        <f t="shared" ca="1" si="79"/>
        <v>132202.91</v>
      </c>
      <c r="AL26" s="79">
        <f t="shared" ca="1" si="79"/>
        <v>132202.91</v>
      </c>
      <c r="AM26" s="79">
        <f t="shared" ca="1" si="79"/>
        <v>132202.91</v>
      </c>
      <c r="AN26" s="79">
        <f t="shared" ca="1" si="79"/>
        <v>132202.91</v>
      </c>
      <c r="AO26" s="79">
        <f t="shared" ca="1" si="79"/>
        <v>132202.91</v>
      </c>
      <c r="AP26" s="80">
        <f ca="1">SUM(AD26:AO26)</f>
        <v>1584321.9887999997</v>
      </c>
      <c r="AQ26" s="4"/>
      <c r="AR26" s="15" t="s">
        <v>79</v>
      </c>
      <c r="AS26" s="13"/>
      <c r="AT26" s="13"/>
      <c r="AU26" s="18" t="s">
        <v>39</v>
      </c>
      <c r="AV26" s="96">
        <v>0.3</v>
      </c>
      <c r="AW26" s="14"/>
      <c r="AX26" s="12"/>
      <c r="AY26" s="12"/>
      <c r="AZ26" s="13"/>
      <c r="BA26" s="4"/>
      <c r="BB26" s="4"/>
      <c r="CB26" s="3" t="s">
        <v>72</v>
      </c>
      <c r="CC26" s="17">
        <v>1</v>
      </c>
    </row>
    <row r="27" spans="1:81" x14ac:dyDescent="0.25">
      <c r="A27" s="42" t="s">
        <v>12</v>
      </c>
      <c r="B27" s="38" t="s">
        <v>74</v>
      </c>
      <c r="C27" s="42"/>
      <c r="D27" s="39">
        <f>SUM(D28:D29)</f>
        <v>39000</v>
      </c>
      <c r="E27" s="40">
        <f t="shared" ref="E27:O27" si="80">SUM(E28:E29)</f>
        <v>39000</v>
      </c>
      <c r="F27" s="39">
        <f t="shared" si="80"/>
        <v>39000</v>
      </c>
      <c r="G27" s="39">
        <f t="shared" si="80"/>
        <v>39000</v>
      </c>
      <c r="H27" s="39">
        <f t="shared" si="80"/>
        <v>39000</v>
      </c>
      <c r="I27" s="39">
        <f t="shared" si="80"/>
        <v>39000</v>
      </c>
      <c r="J27" s="39">
        <f t="shared" si="80"/>
        <v>39000</v>
      </c>
      <c r="K27" s="39">
        <f t="shared" si="80"/>
        <v>39000</v>
      </c>
      <c r="L27" s="39">
        <f t="shared" si="80"/>
        <v>39000</v>
      </c>
      <c r="M27" s="39">
        <f t="shared" si="80"/>
        <v>39000</v>
      </c>
      <c r="N27" s="39">
        <f t="shared" si="80"/>
        <v>39000</v>
      </c>
      <c r="O27" s="41">
        <f t="shared" si="80"/>
        <v>39000</v>
      </c>
      <c r="P27" s="41">
        <f t="shared" si="31"/>
        <v>468000</v>
      </c>
      <c r="Q27" s="39">
        <f>SUM(Q28:Q29)</f>
        <v>39000</v>
      </c>
      <c r="R27" s="39">
        <f t="shared" ref="R27:AB27" si="81">SUM(R28:R29)</f>
        <v>39000</v>
      </c>
      <c r="S27" s="39">
        <f t="shared" si="81"/>
        <v>39000</v>
      </c>
      <c r="T27" s="39">
        <f t="shared" si="81"/>
        <v>39000</v>
      </c>
      <c r="U27" s="39">
        <f t="shared" si="81"/>
        <v>39000</v>
      </c>
      <c r="V27" s="39">
        <f t="shared" si="81"/>
        <v>39000</v>
      </c>
      <c r="W27" s="39">
        <f t="shared" si="81"/>
        <v>39000</v>
      </c>
      <c r="X27" s="39">
        <f t="shared" si="81"/>
        <v>39000</v>
      </c>
      <c r="Y27" s="39">
        <f t="shared" si="81"/>
        <v>39000</v>
      </c>
      <c r="Z27" s="39">
        <f t="shared" si="81"/>
        <v>39000</v>
      </c>
      <c r="AA27" s="39">
        <f t="shared" si="81"/>
        <v>39000</v>
      </c>
      <c r="AB27" s="41">
        <f t="shared" si="81"/>
        <v>39000</v>
      </c>
      <c r="AC27" s="41">
        <f t="shared" ref="AC27:AC50" si="82">SUM(Q27:AB27)</f>
        <v>468000</v>
      </c>
      <c r="AD27" s="39">
        <f>SUM(AD28:AD29)</f>
        <v>39000</v>
      </c>
      <c r="AE27" s="39">
        <f t="shared" ref="AE27:AO27" si="83">SUM(AE28:AE29)</f>
        <v>39000</v>
      </c>
      <c r="AF27" s="39">
        <f t="shared" si="83"/>
        <v>39000</v>
      </c>
      <c r="AG27" s="39">
        <f t="shared" si="83"/>
        <v>39000</v>
      </c>
      <c r="AH27" s="39">
        <f t="shared" si="83"/>
        <v>39000</v>
      </c>
      <c r="AI27" s="39">
        <f t="shared" si="83"/>
        <v>39000</v>
      </c>
      <c r="AJ27" s="39">
        <f t="shared" si="83"/>
        <v>39000</v>
      </c>
      <c r="AK27" s="39">
        <f t="shared" si="83"/>
        <v>39000</v>
      </c>
      <c r="AL27" s="39">
        <f t="shared" si="83"/>
        <v>39000</v>
      </c>
      <c r="AM27" s="39">
        <f t="shared" si="83"/>
        <v>39000</v>
      </c>
      <c r="AN27" s="39">
        <f t="shared" si="83"/>
        <v>39000</v>
      </c>
      <c r="AO27" s="41">
        <f t="shared" si="83"/>
        <v>39000</v>
      </c>
      <c r="AP27" s="41">
        <f t="shared" ref="AP27:AP50" si="84">SUM(AD27:AO27)</f>
        <v>468000</v>
      </c>
      <c r="AQ27" s="4"/>
      <c r="AR27" s="10"/>
      <c r="AS27" s="13"/>
      <c r="AT27" s="13"/>
      <c r="AU27" s="13"/>
      <c r="AV27" s="13"/>
      <c r="AW27" s="13"/>
      <c r="AX27" s="13"/>
      <c r="AY27" s="13"/>
      <c r="AZ27" s="13"/>
      <c r="BA27" s="4"/>
      <c r="BB27" s="4"/>
      <c r="CB27" s="3" t="s">
        <v>73</v>
      </c>
      <c r="CC27" s="17">
        <v>1</v>
      </c>
    </row>
    <row r="28" spans="1:81" x14ac:dyDescent="0.25">
      <c r="A28" s="42"/>
      <c r="B28" s="51" t="s">
        <v>13</v>
      </c>
      <c r="C28" s="51" t="s">
        <v>77</v>
      </c>
      <c r="D28" s="39">
        <f t="shared" ref="D28:AO28" si="85">$AV$25*$AX$25</f>
        <v>30000</v>
      </c>
      <c r="E28" s="40">
        <f t="shared" si="85"/>
        <v>30000</v>
      </c>
      <c r="F28" s="39">
        <f t="shared" si="85"/>
        <v>30000</v>
      </c>
      <c r="G28" s="39">
        <f t="shared" si="85"/>
        <v>30000</v>
      </c>
      <c r="H28" s="39">
        <f t="shared" si="85"/>
        <v>30000</v>
      </c>
      <c r="I28" s="39">
        <f t="shared" si="85"/>
        <v>30000</v>
      </c>
      <c r="J28" s="39">
        <f t="shared" si="85"/>
        <v>30000</v>
      </c>
      <c r="K28" s="39">
        <f t="shared" si="85"/>
        <v>30000</v>
      </c>
      <c r="L28" s="39">
        <f t="shared" si="85"/>
        <v>30000</v>
      </c>
      <c r="M28" s="39">
        <f t="shared" si="85"/>
        <v>30000</v>
      </c>
      <c r="N28" s="39">
        <f t="shared" si="85"/>
        <v>30000</v>
      </c>
      <c r="O28" s="41">
        <f t="shared" si="85"/>
        <v>30000</v>
      </c>
      <c r="P28" s="41">
        <f t="shared" si="31"/>
        <v>360000</v>
      </c>
      <c r="Q28" s="39">
        <f t="shared" si="85"/>
        <v>30000</v>
      </c>
      <c r="R28" s="39">
        <f t="shared" si="85"/>
        <v>30000</v>
      </c>
      <c r="S28" s="39">
        <f t="shared" si="85"/>
        <v>30000</v>
      </c>
      <c r="T28" s="39">
        <f t="shared" si="85"/>
        <v>30000</v>
      </c>
      <c r="U28" s="39">
        <f t="shared" si="85"/>
        <v>30000</v>
      </c>
      <c r="V28" s="39">
        <f t="shared" si="85"/>
        <v>30000</v>
      </c>
      <c r="W28" s="39">
        <f t="shared" si="85"/>
        <v>30000</v>
      </c>
      <c r="X28" s="39">
        <f t="shared" si="85"/>
        <v>30000</v>
      </c>
      <c r="Y28" s="39">
        <f t="shared" si="85"/>
        <v>30000</v>
      </c>
      <c r="Z28" s="39">
        <f t="shared" si="85"/>
        <v>30000</v>
      </c>
      <c r="AA28" s="39">
        <f t="shared" si="85"/>
        <v>30000</v>
      </c>
      <c r="AB28" s="41">
        <f t="shared" si="85"/>
        <v>30000</v>
      </c>
      <c r="AC28" s="41">
        <f t="shared" si="82"/>
        <v>360000</v>
      </c>
      <c r="AD28" s="39">
        <f t="shared" si="85"/>
        <v>30000</v>
      </c>
      <c r="AE28" s="39">
        <f t="shared" si="85"/>
        <v>30000</v>
      </c>
      <c r="AF28" s="39">
        <f t="shared" si="85"/>
        <v>30000</v>
      </c>
      <c r="AG28" s="39">
        <f t="shared" si="85"/>
        <v>30000</v>
      </c>
      <c r="AH28" s="39">
        <f t="shared" si="85"/>
        <v>30000</v>
      </c>
      <c r="AI28" s="39">
        <f t="shared" si="85"/>
        <v>30000</v>
      </c>
      <c r="AJ28" s="39">
        <f t="shared" si="85"/>
        <v>30000</v>
      </c>
      <c r="AK28" s="39">
        <f t="shared" si="85"/>
        <v>30000</v>
      </c>
      <c r="AL28" s="39">
        <f t="shared" si="85"/>
        <v>30000</v>
      </c>
      <c r="AM28" s="39">
        <f t="shared" si="85"/>
        <v>30000</v>
      </c>
      <c r="AN28" s="39">
        <f t="shared" si="85"/>
        <v>30000</v>
      </c>
      <c r="AO28" s="41">
        <f t="shared" si="85"/>
        <v>30000</v>
      </c>
      <c r="AP28" s="41">
        <f t="shared" si="84"/>
        <v>360000</v>
      </c>
      <c r="AQ28" s="4"/>
      <c r="AR28" s="10" t="s">
        <v>18</v>
      </c>
      <c r="AS28" s="13"/>
      <c r="AT28" s="13"/>
      <c r="AU28" s="18" t="s">
        <v>39</v>
      </c>
      <c r="AV28" s="94">
        <f>IF(AT4="островок",5000,2000)</f>
        <v>2000</v>
      </c>
      <c r="AW28" s="14" t="s">
        <v>84</v>
      </c>
      <c r="AX28" s="94">
        <f>IF(AT4="островок",5,30)</f>
        <v>30</v>
      </c>
      <c r="AY28" s="13"/>
      <c r="AZ28" s="13"/>
      <c r="BA28" s="4"/>
      <c r="BB28" s="4"/>
      <c r="CB28" s="3" t="s">
        <v>45</v>
      </c>
      <c r="CC28" s="17">
        <v>1</v>
      </c>
    </row>
    <row r="29" spans="1:81" x14ac:dyDescent="0.25">
      <c r="A29" s="42"/>
      <c r="B29" s="38" t="s">
        <v>14</v>
      </c>
      <c r="C29" s="51" t="s">
        <v>79</v>
      </c>
      <c r="D29" s="39">
        <f>$AV$26*D28</f>
        <v>9000</v>
      </c>
      <c r="E29" s="40">
        <f t="shared" ref="E29:O29" si="86">$AV$26*E28</f>
        <v>9000</v>
      </c>
      <c r="F29" s="39">
        <f t="shared" si="86"/>
        <v>9000</v>
      </c>
      <c r="G29" s="39">
        <f t="shared" si="86"/>
        <v>9000</v>
      </c>
      <c r="H29" s="39">
        <f t="shared" si="86"/>
        <v>9000</v>
      </c>
      <c r="I29" s="39">
        <f t="shared" si="86"/>
        <v>9000</v>
      </c>
      <c r="J29" s="39">
        <f t="shared" si="86"/>
        <v>9000</v>
      </c>
      <c r="K29" s="39">
        <f t="shared" si="86"/>
        <v>9000</v>
      </c>
      <c r="L29" s="39">
        <f t="shared" si="86"/>
        <v>9000</v>
      </c>
      <c r="M29" s="39">
        <f t="shared" si="86"/>
        <v>9000</v>
      </c>
      <c r="N29" s="39">
        <f t="shared" si="86"/>
        <v>9000</v>
      </c>
      <c r="O29" s="41">
        <f t="shared" si="86"/>
        <v>9000</v>
      </c>
      <c r="P29" s="41">
        <f t="shared" si="31"/>
        <v>108000</v>
      </c>
      <c r="Q29" s="39">
        <f>$AV$26*Q28</f>
        <v>9000</v>
      </c>
      <c r="R29" s="39">
        <f t="shared" ref="R29:AB29" si="87">$AV$26*R28</f>
        <v>9000</v>
      </c>
      <c r="S29" s="39">
        <f t="shared" si="87"/>
        <v>9000</v>
      </c>
      <c r="T29" s="39">
        <f t="shared" si="87"/>
        <v>9000</v>
      </c>
      <c r="U29" s="39">
        <f t="shared" si="87"/>
        <v>9000</v>
      </c>
      <c r="V29" s="39">
        <f t="shared" si="87"/>
        <v>9000</v>
      </c>
      <c r="W29" s="39">
        <f t="shared" si="87"/>
        <v>9000</v>
      </c>
      <c r="X29" s="39">
        <f t="shared" si="87"/>
        <v>9000</v>
      </c>
      <c r="Y29" s="39">
        <f t="shared" si="87"/>
        <v>9000</v>
      </c>
      <c r="Z29" s="39">
        <f t="shared" si="87"/>
        <v>9000</v>
      </c>
      <c r="AA29" s="39">
        <f t="shared" si="87"/>
        <v>9000</v>
      </c>
      <c r="AB29" s="41">
        <f t="shared" si="87"/>
        <v>9000</v>
      </c>
      <c r="AC29" s="41">
        <f t="shared" si="82"/>
        <v>108000</v>
      </c>
      <c r="AD29" s="39">
        <f>$AV$26*AD28</f>
        <v>9000</v>
      </c>
      <c r="AE29" s="39">
        <f t="shared" ref="AE29:AO29" si="88">$AV$26*AE28</f>
        <v>9000</v>
      </c>
      <c r="AF29" s="39">
        <f t="shared" si="88"/>
        <v>9000</v>
      </c>
      <c r="AG29" s="39">
        <f t="shared" si="88"/>
        <v>9000</v>
      </c>
      <c r="AH29" s="39">
        <f t="shared" si="88"/>
        <v>9000</v>
      </c>
      <c r="AI29" s="39">
        <f t="shared" si="88"/>
        <v>9000</v>
      </c>
      <c r="AJ29" s="39">
        <f t="shared" si="88"/>
        <v>9000</v>
      </c>
      <c r="AK29" s="39">
        <f t="shared" si="88"/>
        <v>9000</v>
      </c>
      <c r="AL29" s="39">
        <f t="shared" si="88"/>
        <v>9000</v>
      </c>
      <c r="AM29" s="39">
        <f t="shared" si="88"/>
        <v>9000</v>
      </c>
      <c r="AN29" s="39">
        <f t="shared" si="88"/>
        <v>9000</v>
      </c>
      <c r="AO29" s="41">
        <f t="shared" si="88"/>
        <v>9000</v>
      </c>
      <c r="AP29" s="41">
        <f t="shared" si="84"/>
        <v>108000</v>
      </c>
      <c r="AQ29" s="4"/>
      <c r="AR29" s="15" t="s">
        <v>83</v>
      </c>
      <c r="AS29" s="13"/>
      <c r="AT29" s="13"/>
      <c r="AU29" s="13"/>
      <c r="AV29" s="94">
        <v>0</v>
      </c>
      <c r="AW29" s="10" t="s">
        <v>86</v>
      </c>
      <c r="AX29" s="13"/>
      <c r="AY29" s="13"/>
      <c r="AZ29" s="13"/>
      <c r="BA29" s="4"/>
      <c r="BB29" s="4"/>
      <c r="CB29" s="3" t="s">
        <v>76</v>
      </c>
      <c r="CC29" s="17">
        <v>1</v>
      </c>
    </row>
    <row r="30" spans="1:81" x14ac:dyDescent="0.25">
      <c r="A30" s="42" t="s">
        <v>15</v>
      </c>
      <c r="B30" s="51" t="s">
        <v>16</v>
      </c>
      <c r="C30" s="51"/>
      <c r="D30" s="39">
        <f>SUM(D31:D33)</f>
        <v>63000</v>
      </c>
      <c r="E30" s="40">
        <f t="shared" ref="E30:O30" si="89">SUM(E31:E33)</f>
        <v>63000</v>
      </c>
      <c r="F30" s="39">
        <f t="shared" si="89"/>
        <v>63000</v>
      </c>
      <c r="G30" s="39">
        <f t="shared" si="89"/>
        <v>63000</v>
      </c>
      <c r="H30" s="39">
        <f t="shared" si="89"/>
        <v>63000</v>
      </c>
      <c r="I30" s="39">
        <f t="shared" si="89"/>
        <v>63000</v>
      </c>
      <c r="J30" s="39">
        <f t="shared" si="89"/>
        <v>63000</v>
      </c>
      <c r="K30" s="39">
        <f t="shared" si="89"/>
        <v>63000</v>
      </c>
      <c r="L30" s="39">
        <f t="shared" si="89"/>
        <v>63000</v>
      </c>
      <c r="M30" s="39">
        <f t="shared" si="89"/>
        <v>63000</v>
      </c>
      <c r="N30" s="39">
        <f t="shared" si="89"/>
        <v>63000</v>
      </c>
      <c r="O30" s="41">
        <f t="shared" si="89"/>
        <v>63000</v>
      </c>
      <c r="P30" s="41">
        <f t="shared" si="31"/>
        <v>756000</v>
      </c>
      <c r="Q30" s="39">
        <f>SUM(Q31:Q33)</f>
        <v>63000</v>
      </c>
      <c r="R30" s="39">
        <f t="shared" ref="R30:AB30" si="90">SUM(R31:R33)</f>
        <v>63000</v>
      </c>
      <c r="S30" s="39">
        <f t="shared" si="90"/>
        <v>63000</v>
      </c>
      <c r="T30" s="39">
        <f t="shared" si="90"/>
        <v>63000</v>
      </c>
      <c r="U30" s="39">
        <f t="shared" si="90"/>
        <v>63000</v>
      </c>
      <c r="V30" s="39">
        <f t="shared" si="90"/>
        <v>63000</v>
      </c>
      <c r="W30" s="39">
        <f t="shared" si="90"/>
        <v>63000</v>
      </c>
      <c r="X30" s="39">
        <f t="shared" si="90"/>
        <v>63000</v>
      </c>
      <c r="Y30" s="39">
        <f t="shared" si="90"/>
        <v>63000</v>
      </c>
      <c r="Z30" s="39">
        <f t="shared" si="90"/>
        <v>63000</v>
      </c>
      <c r="AA30" s="39">
        <f t="shared" si="90"/>
        <v>63000</v>
      </c>
      <c r="AB30" s="41">
        <f t="shared" si="90"/>
        <v>63000</v>
      </c>
      <c r="AC30" s="41">
        <f t="shared" si="82"/>
        <v>756000</v>
      </c>
      <c r="AD30" s="39">
        <f>SUM(AD31:AD33)</f>
        <v>63000</v>
      </c>
      <c r="AE30" s="39">
        <f t="shared" ref="AE30:AO30" si="91">SUM(AE31:AE33)</f>
        <v>63000</v>
      </c>
      <c r="AF30" s="39">
        <f t="shared" si="91"/>
        <v>63000</v>
      </c>
      <c r="AG30" s="39">
        <f t="shared" si="91"/>
        <v>63000</v>
      </c>
      <c r="AH30" s="39">
        <f t="shared" si="91"/>
        <v>63000</v>
      </c>
      <c r="AI30" s="39">
        <f t="shared" si="91"/>
        <v>63000</v>
      </c>
      <c r="AJ30" s="39">
        <f t="shared" si="91"/>
        <v>63000</v>
      </c>
      <c r="AK30" s="39">
        <f t="shared" si="91"/>
        <v>63000</v>
      </c>
      <c r="AL30" s="39">
        <f t="shared" si="91"/>
        <v>63000</v>
      </c>
      <c r="AM30" s="39">
        <f t="shared" si="91"/>
        <v>63000</v>
      </c>
      <c r="AN30" s="39">
        <f t="shared" si="91"/>
        <v>63000</v>
      </c>
      <c r="AO30" s="41">
        <f t="shared" si="91"/>
        <v>63000</v>
      </c>
      <c r="AP30" s="41">
        <f t="shared" si="84"/>
        <v>756000</v>
      </c>
      <c r="AQ30" s="4"/>
      <c r="AR30" s="15" t="s">
        <v>21</v>
      </c>
      <c r="AS30" s="13"/>
      <c r="AT30" s="13"/>
      <c r="AU30" s="13"/>
      <c r="AV30" s="94">
        <f>IF(AT4="островок",0,3000)</f>
        <v>3000</v>
      </c>
      <c r="AW30" s="10" t="s">
        <v>86</v>
      </c>
      <c r="AX30" s="13"/>
      <c r="AY30" s="13"/>
      <c r="AZ30" s="13"/>
      <c r="BA30" s="4"/>
      <c r="BB30" s="4"/>
      <c r="CB30" s="3" t="s">
        <v>78</v>
      </c>
      <c r="CC30" s="17">
        <v>1</v>
      </c>
    </row>
    <row r="31" spans="1:81" x14ac:dyDescent="0.25">
      <c r="A31" s="42"/>
      <c r="B31" s="51" t="s">
        <v>17</v>
      </c>
      <c r="C31" s="42" t="s">
        <v>18</v>
      </c>
      <c r="D31" s="39">
        <f t="shared" ref="D31:AO31" si="92">$AV$28*$AX$28</f>
        <v>60000</v>
      </c>
      <c r="E31" s="40">
        <f t="shared" si="92"/>
        <v>60000</v>
      </c>
      <c r="F31" s="39">
        <f t="shared" si="92"/>
        <v>60000</v>
      </c>
      <c r="G31" s="39">
        <f t="shared" si="92"/>
        <v>60000</v>
      </c>
      <c r="H31" s="39">
        <f t="shared" si="92"/>
        <v>60000</v>
      </c>
      <c r="I31" s="39">
        <f t="shared" si="92"/>
        <v>60000</v>
      </c>
      <c r="J31" s="39">
        <f t="shared" si="92"/>
        <v>60000</v>
      </c>
      <c r="K31" s="39">
        <f t="shared" si="92"/>
        <v>60000</v>
      </c>
      <c r="L31" s="39">
        <f t="shared" si="92"/>
        <v>60000</v>
      </c>
      <c r="M31" s="39">
        <f t="shared" si="92"/>
        <v>60000</v>
      </c>
      <c r="N31" s="39">
        <f t="shared" si="92"/>
        <v>60000</v>
      </c>
      <c r="O31" s="41">
        <f t="shared" si="92"/>
        <v>60000</v>
      </c>
      <c r="P31" s="41">
        <f t="shared" si="31"/>
        <v>720000</v>
      </c>
      <c r="Q31" s="39">
        <f t="shared" si="92"/>
        <v>60000</v>
      </c>
      <c r="R31" s="39">
        <f t="shared" si="92"/>
        <v>60000</v>
      </c>
      <c r="S31" s="39">
        <f t="shared" si="92"/>
        <v>60000</v>
      </c>
      <c r="T31" s="39">
        <f t="shared" si="92"/>
        <v>60000</v>
      </c>
      <c r="U31" s="39">
        <f t="shared" si="92"/>
        <v>60000</v>
      </c>
      <c r="V31" s="39">
        <f t="shared" si="92"/>
        <v>60000</v>
      </c>
      <c r="W31" s="39">
        <f t="shared" si="92"/>
        <v>60000</v>
      </c>
      <c r="X31" s="39">
        <f t="shared" si="92"/>
        <v>60000</v>
      </c>
      <c r="Y31" s="39">
        <f t="shared" si="92"/>
        <v>60000</v>
      </c>
      <c r="Z31" s="39">
        <f t="shared" si="92"/>
        <v>60000</v>
      </c>
      <c r="AA31" s="39">
        <f t="shared" si="92"/>
        <v>60000</v>
      </c>
      <c r="AB31" s="41">
        <f t="shared" si="92"/>
        <v>60000</v>
      </c>
      <c r="AC31" s="41">
        <f t="shared" si="82"/>
        <v>720000</v>
      </c>
      <c r="AD31" s="39">
        <f t="shared" si="92"/>
        <v>60000</v>
      </c>
      <c r="AE31" s="39">
        <f t="shared" si="92"/>
        <v>60000</v>
      </c>
      <c r="AF31" s="39">
        <f t="shared" si="92"/>
        <v>60000</v>
      </c>
      <c r="AG31" s="39">
        <f t="shared" si="92"/>
        <v>60000</v>
      </c>
      <c r="AH31" s="39">
        <f t="shared" si="92"/>
        <v>60000</v>
      </c>
      <c r="AI31" s="39">
        <f t="shared" si="92"/>
        <v>60000</v>
      </c>
      <c r="AJ31" s="39">
        <f t="shared" si="92"/>
        <v>60000</v>
      </c>
      <c r="AK31" s="39">
        <f t="shared" si="92"/>
        <v>60000</v>
      </c>
      <c r="AL31" s="39">
        <f t="shared" si="92"/>
        <v>60000</v>
      </c>
      <c r="AM31" s="39">
        <f t="shared" si="92"/>
        <v>60000</v>
      </c>
      <c r="AN31" s="39">
        <f t="shared" si="92"/>
        <v>60000</v>
      </c>
      <c r="AO31" s="41">
        <f t="shared" si="92"/>
        <v>60000</v>
      </c>
      <c r="AP31" s="41">
        <f t="shared" si="84"/>
        <v>720000</v>
      </c>
      <c r="AQ31" s="4"/>
      <c r="AR31" s="15"/>
      <c r="AS31" s="13"/>
      <c r="AT31" s="13"/>
      <c r="AU31" s="13"/>
      <c r="AV31" s="13"/>
      <c r="AW31" s="13"/>
      <c r="AX31" s="13"/>
      <c r="AY31" s="13"/>
      <c r="AZ31" s="13"/>
      <c r="BA31" s="4"/>
      <c r="BB31" s="4"/>
      <c r="CB31" s="3" t="s">
        <v>80</v>
      </c>
      <c r="CC31" s="17">
        <v>1</v>
      </c>
    </row>
    <row r="32" spans="1:81" x14ac:dyDescent="0.25">
      <c r="A32" s="42"/>
      <c r="B32" s="38" t="s">
        <v>19</v>
      </c>
      <c r="C32" s="42" t="s">
        <v>83</v>
      </c>
      <c r="D32" s="39">
        <f t="shared" ref="D32:AO32" si="93">$AV$29</f>
        <v>0</v>
      </c>
      <c r="E32" s="40">
        <f t="shared" si="93"/>
        <v>0</v>
      </c>
      <c r="F32" s="39">
        <f t="shared" si="93"/>
        <v>0</v>
      </c>
      <c r="G32" s="39">
        <f t="shared" si="93"/>
        <v>0</v>
      </c>
      <c r="H32" s="39">
        <f t="shared" si="93"/>
        <v>0</v>
      </c>
      <c r="I32" s="39">
        <f t="shared" si="93"/>
        <v>0</v>
      </c>
      <c r="J32" s="39">
        <f t="shared" si="93"/>
        <v>0</v>
      </c>
      <c r="K32" s="39">
        <f t="shared" si="93"/>
        <v>0</v>
      </c>
      <c r="L32" s="39">
        <f t="shared" si="93"/>
        <v>0</v>
      </c>
      <c r="M32" s="39">
        <f t="shared" si="93"/>
        <v>0</v>
      </c>
      <c r="N32" s="39">
        <f t="shared" si="93"/>
        <v>0</v>
      </c>
      <c r="O32" s="41">
        <f t="shared" si="93"/>
        <v>0</v>
      </c>
      <c r="P32" s="41">
        <f t="shared" si="31"/>
        <v>0</v>
      </c>
      <c r="Q32" s="39">
        <f t="shared" si="93"/>
        <v>0</v>
      </c>
      <c r="R32" s="39">
        <f t="shared" si="93"/>
        <v>0</v>
      </c>
      <c r="S32" s="39">
        <f t="shared" si="93"/>
        <v>0</v>
      </c>
      <c r="T32" s="39">
        <f t="shared" si="93"/>
        <v>0</v>
      </c>
      <c r="U32" s="39">
        <f t="shared" si="93"/>
        <v>0</v>
      </c>
      <c r="V32" s="39">
        <f t="shared" si="93"/>
        <v>0</v>
      </c>
      <c r="W32" s="39">
        <f t="shared" si="93"/>
        <v>0</v>
      </c>
      <c r="X32" s="39">
        <f t="shared" si="93"/>
        <v>0</v>
      </c>
      <c r="Y32" s="39">
        <f t="shared" si="93"/>
        <v>0</v>
      </c>
      <c r="Z32" s="39">
        <f t="shared" si="93"/>
        <v>0</v>
      </c>
      <c r="AA32" s="39">
        <f t="shared" si="93"/>
        <v>0</v>
      </c>
      <c r="AB32" s="41">
        <f t="shared" si="93"/>
        <v>0</v>
      </c>
      <c r="AC32" s="41">
        <f t="shared" si="82"/>
        <v>0</v>
      </c>
      <c r="AD32" s="39">
        <f t="shared" si="93"/>
        <v>0</v>
      </c>
      <c r="AE32" s="39">
        <f t="shared" si="93"/>
        <v>0</v>
      </c>
      <c r="AF32" s="39">
        <f t="shared" si="93"/>
        <v>0</v>
      </c>
      <c r="AG32" s="39">
        <f t="shared" si="93"/>
        <v>0</v>
      </c>
      <c r="AH32" s="39">
        <f t="shared" si="93"/>
        <v>0</v>
      </c>
      <c r="AI32" s="39">
        <f t="shared" si="93"/>
        <v>0</v>
      </c>
      <c r="AJ32" s="39">
        <f t="shared" si="93"/>
        <v>0</v>
      </c>
      <c r="AK32" s="39">
        <f t="shared" si="93"/>
        <v>0</v>
      </c>
      <c r="AL32" s="39">
        <f t="shared" si="93"/>
        <v>0</v>
      </c>
      <c r="AM32" s="39">
        <f t="shared" si="93"/>
        <v>0</v>
      </c>
      <c r="AN32" s="39">
        <f t="shared" si="93"/>
        <v>0</v>
      </c>
      <c r="AO32" s="41">
        <f t="shared" si="93"/>
        <v>0</v>
      </c>
      <c r="AP32" s="41">
        <f t="shared" si="84"/>
        <v>0</v>
      </c>
      <c r="AQ32" s="4"/>
      <c r="AR32" s="15" t="s">
        <v>25</v>
      </c>
      <c r="AS32" s="19"/>
      <c r="AT32" s="19"/>
      <c r="AU32" s="19"/>
      <c r="AV32" s="94">
        <v>6000</v>
      </c>
      <c r="AW32" s="10" t="s">
        <v>86</v>
      </c>
      <c r="AX32" s="13"/>
      <c r="AY32" s="13"/>
      <c r="AZ32" s="13"/>
      <c r="BA32" s="4"/>
      <c r="BB32" s="4"/>
      <c r="CB32" s="3" t="s">
        <v>81</v>
      </c>
      <c r="CC32" s="17">
        <v>1</v>
      </c>
    </row>
    <row r="33" spans="1:81" x14ac:dyDescent="0.25">
      <c r="A33" s="42"/>
      <c r="B33" s="38" t="s">
        <v>20</v>
      </c>
      <c r="C33" s="42" t="s">
        <v>21</v>
      </c>
      <c r="D33" s="39">
        <f t="shared" ref="D33:AO33" si="94">$AV$30</f>
        <v>3000</v>
      </c>
      <c r="E33" s="40">
        <f t="shared" si="94"/>
        <v>3000</v>
      </c>
      <c r="F33" s="39">
        <f t="shared" si="94"/>
        <v>3000</v>
      </c>
      <c r="G33" s="39">
        <f t="shared" si="94"/>
        <v>3000</v>
      </c>
      <c r="H33" s="39">
        <f t="shared" si="94"/>
        <v>3000</v>
      </c>
      <c r="I33" s="39">
        <f t="shared" si="94"/>
        <v>3000</v>
      </c>
      <c r="J33" s="39">
        <f t="shared" si="94"/>
        <v>3000</v>
      </c>
      <c r="K33" s="39">
        <f t="shared" si="94"/>
        <v>3000</v>
      </c>
      <c r="L33" s="39">
        <f t="shared" si="94"/>
        <v>3000</v>
      </c>
      <c r="M33" s="39">
        <f t="shared" si="94"/>
        <v>3000</v>
      </c>
      <c r="N33" s="39">
        <f t="shared" si="94"/>
        <v>3000</v>
      </c>
      <c r="O33" s="41">
        <f t="shared" si="94"/>
        <v>3000</v>
      </c>
      <c r="P33" s="41">
        <f t="shared" si="31"/>
        <v>36000</v>
      </c>
      <c r="Q33" s="39">
        <f t="shared" si="94"/>
        <v>3000</v>
      </c>
      <c r="R33" s="39">
        <f t="shared" si="94"/>
        <v>3000</v>
      </c>
      <c r="S33" s="39">
        <f t="shared" si="94"/>
        <v>3000</v>
      </c>
      <c r="T33" s="39">
        <f t="shared" si="94"/>
        <v>3000</v>
      </c>
      <c r="U33" s="39">
        <f t="shared" si="94"/>
        <v>3000</v>
      </c>
      <c r="V33" s="39">
        <f t="shared" si="94"/>
        <v>3000</v>
      </c>
      <c r="W33" s="39">
        <f t="shared" si="94"/>
        <v>3000</v>
      </c>
      <c r="X33" s="39">
        <f t="shared" si="94"/>
        <v>3000</v>
      </c>
      <c r="Y33" s="39">
        <f t="shared" si="94"/>
        <v>3000</v>
      </c>
      <c r="Z33" s="39">
        <f t="shared" si="94"/>
        <v>3000</v>
      </c>
      <c r="AA33" s="39">
        <f t="shared" si="94"/>
        <v>3000</v>
      </c>
      <c r="AB33" s="41">
        <f t="shared" si="94"/>
        <v>3000</v>
      </c>
      <c r="AC33" s="41">
        <f t="shared" si="82"/>
        <v>36000</v>
      </c>
      <c r="AD33" s="39">
        <f t="shared" si="94"/>
        <v>3000</v>
      </c>
      <c r="AE33" s="39">
        <f t="shared" si="94"/>
        <v>3000</v>
      </c>
      <c r="AF33" s="39">
        <f t="shared" si="94"/>
        <v>3000</v>
      </c>
      <c r="AG33" s="39">
        <f t="shared" si="94"/>
        <v>3000</v>
      </c>
      <c r="AH33" s="39">
        <f t="shared" si="94"/>
        <v>3000</v>
      </c>
      <c r="AI33" s="39">
        <f t="shared" si="94"/>
        <v>3000</v>
      </c>
      <c r="AJ33" s="39">
        <f t="shared" si="94"/>
        <v>3000</v>
      </c>
      <c r="AK33" s="39">
        <f t="shared" si="94"/>
        <v>3000</v>
      </c>
      <c r="AL33" s="39">
        <f t="shared" si="94"/>
        <v>3000</v>
      </c>
      <c r="AM33" s="39">
        <f t="shared" si="94"/>
        <v>3000</v>
      </c>
      <c r="AN33" s="39">
        <f t="shared" si="94"/>
        <v>3000</v>
      </c>
      <c r="AO33" s="41">
        <f t="shared" si="94"/>
        <v>3000</v>
      </c>
      <c r="AP33" s="41">
        <f t="shared" si="84"/>
        <v>36000</v>
      </c>
      <c r="AQ33" s="4"/>
      <c r="AR33" s="15" t="s">
        <v>87</v>
      </c>
      <c r="AS33" s="10"/>
      <c r="AT33" s="10"/>
      <c r="AU33" s="19" t="s">
        <v>89</v>
      </c>
      <c r="AV33" s="96">
        <v>0.3</v>
      </c>
      <c r="AW33" s="14" t="s">
        <v>39</v>
      </c>
      <c r="AX33" s="96">
        <v>0.02</v>
      </c>
      <c r="AY33" s="13"/>
      <c r="AZ33" s="13"/>
      <c r="BA33" s="4"/>
      <c r="BB33" s="4"/>
      <c r="CB33" s="3" t="s">
        <v>82</v>
      </c>
      <c r="CC33" s="17">
        <v>1</v>
      </c>
    </row>
    <row r="34" spans="1:81" x14ac:dyDescent="0.25">
      <c r="A34" s="42" t="s">
        <v>22</v>
      </c>
      <c r="B34" s="38" t="s">
        <v>23</v>
      </c>
      <c r="C34" s="42"/>
      <c r="D34" s="39">
        <f t="shared" ref="D34:O34" si="95">SUM(D35:D40)</f>
        <v>17392.349200000001</v>
      </c>
      <c r="E34" s="40">
        <f t="shared" ca="1" si="95"/>
        <v>18184.698400000001</v>
      </c>
      <c r="F34" s="39">
        <f t="shared" ca="1" si="95"/>
        <v>18712.931199999999</v>
      </c>
      <c r="G34" s="39">
        <f t="shared" ca="1" si="95"/>
        <v>18977.047599999998</v>
      </c>
      <c r="H34" s="39">
        <f t="shared" ca="1" si="95"/>
        <v>18977.047599999998</v>
      </c>
      <c r="I34" s="39">
        <f t="shared" ca="1" si="95"/>
        <v>19505.2804</v>
      </c>
      <c r="J34" s="39">
        <f t="shared" ca="1" si="95"/>
        <v>20165.571400000001</v>
      </c>
      <c r="K34" s="39">
        <f t="shared" ca="1" si="95"/>
        <v>20165.571400000001</v>
      </c>
      <c r="L34" s="39">
        <f t="shared" ca="1" si="95"/>
        <v>20825.862399999998</v>
      </c>
      <c r="M34" s="39">
        <f t="shared" ca="1" si="95"/>
        <v>21354.0952</v>
      </c>
      <c r="N34" s="39">
        <f t="shared" ca="1" si="95"/>
        <v>21618.211599999999</v>
      </c>
      <c r="O34" s="41">
        <f t="shared" ca="1" si="95"/>
        <v>22014.386200000001</v>
      </c>
      <c r="P34" s="41">
        <f t="shared" ca="1" si="31"/>
        <v>237893.0526</v>
      </c>
      <c r="Q34" s="39">
        <f t="shared" ref="Q34:AB34" si="96">SUM(Q35:Q40)</f>
        <v>22014.386200000001</v>
      </c>
      <c r="R34" s="39">
        <f t="shared" ca="1" si="96"/>
        <v>22014.386200000001</v>
      </c>
      <c r="S34" s="39">
        <f t="shared" ca="1" si="96"/>
        <v>22146.4444</v>
      </c>
      <c r="T34" s="39">
        <f t="shared" ca="1" si="96"/>
        <v>22146.4444</v>
      </c>
      <c r="U34" s="39">
        <f t="shared" ca="1" si="96"/>
        <v>22146.4444</v>
      </c>
      <c r="V34" s="39">
        <f t="shared" ca="1" si="96"/>
        <v>22410.560799999999</v>
      </c>
      <c r="W34" s="39">
        <f t="shared" ca="1" si="96"/>
        <v>22410.560799999999</v>
      </c>
      <c r="X34" s="39">
        <f t="shared" ca="1" si="96"/>
        <v>22410.560799999999</v>
      </c>
      <c r="Y34" s="39">
        <f t="shared" ca="1" si="96"/>
        <v>22410.560799999999</v>
      </c>
      <c r="Z34" s="39">
        <f t="shared" ca="1" si="96"/>
        <v>22410.560799999999</v>
      </c>
      <c r="AA34" s="39">
        <f t="shared" ca="1" si="96"/>
        <v>22410.560799999999</v>
      </c>
      <c r="AB34" s="41">
        <f t="shared" ca="1" si="96"/>
        <v>22410.560799999999</v>
      </c>
      <c r="AC34" s="41">
        <f t="shared" ca="1" si="82"/>
        <v>267342.03120000003</v>
      </c>
      <c r="AD34" s="39">
        <f t="shared" ref="AD34:AO34" si="97">SUM(AD35:AD40)</f>
        <v>22410.560799999999</v>
      </c>
      <c r="AE34" s="39">
        <f t="shared" ca="1" si="97"/>
        <v>22938.793599999997</v>
      </c>
      <c r="AF34" s="39">
        <f t="shared" ca="1" si="97"/>
        <v>22938.793599999997</v>
      </c>
      <c r="AG34" s="39">
        <f t="shared" ca="1" si="97"/>
        <v>22938.793599999997</v>
      </c>
      <c r="AH34" s="39">
        <f t="shared" ca="1" si="97"/>
        <v>22938.793599999997</v>
      </c>
      <c r="AI34" s="39">
        <f t="shared" ca="1" si="97"/>
        <v>22938.793599999997</v>
      </c>
      <c r="AJ34" s="39">
        <f t="shared" ca="1" si="97"/>
        <v>23202.91</v>
      </c>
      <c r="AK34" s="39">
        <f t="shared" ca="1" si="97"/>
        <v>23202.91</v>
      </c>
      <c r="AL34" s="39">
        <f t="shared" ca="1" si="97"/>
        <v>23202.91</v>
      </c>
      <c r="AM34" s="39">
        <f t="shared" ca="1" si="97"/>
        <v>23202.91</v>
      </c>
      <c r="AN34" s="39">
        <f t="shared" ca="1" si="97"/>
        <v>23202.91</v>
      </c>
      <c r="AO34" s="41">
        <f t="shared" ca="1" si="97"/>
        <v>23202.91</v>
      </c>
      <c r="AP34" s="41">
        <f t="shared" ca="1" si="84"/>
        <v>276321.98879999999</v>
      </c>
      <c r="AQ34" s="4"/>
      <c r="AR34" s="15" t="s">
        <v>88</v>
      </c>
      <c r="AS34" s="13"/>
      <c r="AT34" s="13"/>
      <c r="AU34" s="13"/>
      <c r="AV34" s="94">
        <v>5000</v>
      </c>
      <c r="AW34" s="10" t="s">
        <v>86</v>
      </c>
      <c r="AX34" s="13"/>
      <c r="AY34" s="13"/>
      <c r="AZ34" s="13"/>
      <c r="BA34" s="4"/>
      <c r="BB34" s="4"/>
      <c r="CB34" s="3" t="s">
        <v>62</v>
      </c>
      <c r="CC34" s="17">
        <v>1</v>
      </c>
    </row>
    <row r="35" spans="1:81" x14ac:dyDescent="0.25">
      <c r="A35" s="42"/>
      <c r="B35" s="38" t="s">
        <v>24</v>
      </c>
      <c r="C35" s="42" t="s">
        <v>25</v>
      </c>
      <c r="D35" s="39">
        <f t="shared" ref="D35:AO35" si="98">$AV$32</f>
        <v>6000</v>
      </c>
      <c r="E35" s="40">
        <f t="shared" si="98"/>
        <v>6000</v>
      </c>
      <c r="F35" s="39">
        <f t="shared" si="98"/>
        <v>6000</v>
      </c>
      <c r="G35" s="39">
        <f t="shared" si="98"/>
        <v>6000</v>
      </c>
      <c r="H35" s="39">
        <f t="shared" si="98"/>
        <v>6000</v>
      </c>
      <c r="I35" s="39">
        <f t="shared" si="98"/>
        <v>6000</v>
      </c>
      <c r="J35" s="39">
        <f t="shared" si="98"/>
        <v>6000</v>
      </c>
      <c r="K35" s="39">
        <f t="shared" si="98"/>
        <v>6000</v>
      </c>
      <c r="L35" s="39">
        <f t="shared" si="98"/>
        <v>6000</v>
      </c>
      <c r="M35" s="39">
        <f t="shared" si="98"/>
        <v>6000</v>
      </c>
      <c r="N35" s="39">
        <f t="shared" si="98"/>
        <v>6000</v>
      </c>
      <c r="O35" s="41">
        <f t="shared" si="98"/>
        <v>6000</v>
      </c>
      <c r="P35" s="41">
        <f t="shared" si="31"/>
        <v>72000</v>
      </c>
      <c r="Q35" s="39">
        <f t="shared" si="98"/>
        <v>6000</v>
      </c>
      <c r="R35" s="39">
        <f t="shared" si="98"/>
        <v>6000</v>
      </c>
      <c r="S35" s="39">
        <f t="shared" si="98"/>
        <v>6000</v>
      </c>
      <c r="T35" s="39">
        <f t="shared" si="98"/>
        <v>6000</v>
      </c>
      <c r="U35" s="39">
        <f t="shared" si="98"/>
        <v>6000</v>
      </c>
      <c r="V35" s="39">
        <f t="shared" si="98"/>
        <v>6000</v>
      </c>
      <c r="W35" s="39">
        <f t="shared" si="98"/>
        <v>6000</v>
      </c>
      <c r="X35" s="39">
        <f t="shared" si="98"/>
        <v>6000</v>
      </c>
      <c r="Y35" s="39">
        <f t="shared" si="98"/>
        <v>6000</v>
      </c>
      <c r="Z35" s="39">
        <f t="shared" si="98"/>
        <v>6000</v>
      </c>
      <c r="AA35" s="39">
        <f t="shared" si="98"/>
        <v>6000</v>
      </c>
      <c r="AB35" s="41">
        <f t="shared" si="98"/>
        <v>6000</v>
      </c>
      <c r="AC35" s="41">
        <f t="shared" si="82"/>
        <v>72000</v>
      </c>
      <c r="AD35" s="39">
        <f t="shared" si="98"/>
        <v>6000</v>
      </c>
      <c r="AE35" s="39">
        <f t="shared" si="98"/>
        <v>6000</v>
      </c>
      <c r="AF35" s="39">
        <f t="shared" si="98"/>
        <v>6000</v>
      </c>
      <c r="AG35" s="39">
        <f t="shared" si="98"/>
        <v>6000</v>
      </c>
      <c r="AH35" s="39">
        <f t="shared" si="98"/>
        <v>6000</v>
      </c>
      <c r="AI35" s="39">
        <f t="shared" si="98"/>
        <v>6000</v>
      </c>
      <c r="AJ35" s="39">
        <f t="shared" si="98"/>
        <v>6000</v>
      </c>
      <c r="AK35" s="39">
        <f t="shared" si="98"/>
        <v>6000</v>
      </c>
      <c r="AL35" s="39">
        <f t="shared" si="98"/>
        <v>6000</v>
      </c>
      <c r="AM35" s="39">
        <f t="shared" si="98"/>
        <v>6000</v>
      </c>
      <c r="AN35" s="39">
        <f t="shared" si="98"/>
        <v>6000</v>
      </c>
      <c r="AO35" s="41">
        <f t="shared" si="98"/>
        <v>6000</v>
      </c>
      <c r="AP35" s="41">
        <f t="shared" si="84"/>
        <v>72000</v>
      </c>
      <c r="AQ35" s="4"/>
      <c r="AR35" s="15" t="s">
        <v>28</v>
      </c>
      <c r="AS35" s="13"/>
      <c r="AT35" s="13"/>
      <c r="AU35" s="13"/>
      <c r="AV35" s="94">
        <v>2000</v>
      </c>
      <c r="AW35" s="10" t="s">
        <v>86</v>
      </c>
      <c r="AX35" s="13"/>
      <c r="AY35" s="13"/>
      <c r="AZ35" s="13"/>
      <c r="BA35" s="4"/>
      <c r="BB35" s="4"/>
      <c r="CB35" s="3" t="s">
        <v>85</v>
      </c>
      <c r="CC35" s="17">
        <v>1</v>
      </c>
    </row>
    <row r="36" spans="1:81" x14ac:dyDescent="0.25">
      <c r="A36" s="42"/>
      <c r="B36" s="38" t="s">
        <v>26</v>
      </c>
      <c r="C36" s="42" t="s">
        <v>87</v>
      </c>
      <c r="D36" s="39">
        <f>$AV$33*$AX$33*D6</f>
        <v>792.34919999999988</v>
      </c>
      <c r="E36" s="40">
        <f t="shared" ref="E36:O36" ca="1" si="99">$AV$33*$AX$33*E6</f>
        <v>1584.6983999999998</v>
      </c>
      <c r="F36" s="39">
        <f t="shared" ca="1" si="99"/>
        <v>2112.9312</v>
      </c>
      <c r="G36" s="39">
        <f t="shared" ca="1" si="99"/>
        <v>2377.0475999999999</v>
      </c>
      <c r="H36" s="39">
        <f t="shared" ca="1" si="99"/>
        <v>2377.0475999999999</v>
      </c>
      <c r="I36" s="39">
        <f t="shared" ca="1" si="99"/>
        <v>2905.2804000000001</v>
      </c>
      <c r="J36" s="39">
        <f t="shared" ca="1" si="99"/>
        <v>3565.5714000000003</v>
      </c>
      <c r="K36" s="39">
        <f t="shared" ca="1" si="99"/>
        <v>3565.5714000000003</v>
      </c>
      <c r="L36" s="39">
        <f t="shared" ca="1" si="99"/>
        <v>4225.8624</v>
      </c>
      <c r="M36" s="39">
        <f t="shared" ca="1" si="99"/>
        <v>4754.0951999999997</v>
      </c>
      <c r="N36" s="39">
        <f t="shared" ca="1" si="99"/>
        <v>5018.2115999999996</v>
      </c>
      <c r="O36" s="41">
        <f t="shared" ca="1" si="99"/>
        <v>5414.3861999999999</v>
      </c>
      <c r="P36" s="41">
        <f t="shared" ca="1" si="31"/>
        <v>38693.052600000003</v>
      </c>
      <c r="Q36" s="39">
        <f>$AV$33*$AX$33*Q6</f>
        <v>5414.3861999999999</v>
      </c>
      <c r="R36" s="39">
        <f t="shared" ref="R36:AB36" ca="1" si="100">$AV$33*$AX$33*R6</f>
        <v>5414.3861999999999</v>
      </c>
      <c r="S36" s="39">
        <f t="shared" ca="1" si="100"/>
        <v>5546.4444000000003</v>
      </c>
      <c r="T36" s="39">
        <f t="shared" ca="1" si="100"/>
        <v>5546.4444000000003</v>
      </c>
      <c r="U36" s="39">
        <f t="shared" ca="1" si="100"/>
        <v>5546.4444000000003</v>
      </c>
      <c r="V36" s="39">
        <f t="shared" ca="1" si="100"/>
        <v>5810.5608000000002</v>
      </c>
      <c r="W36" s="39">
        <f t="shared" ca="1" si="100"/>
        <v>5810.5608000000002</v>
      </c>
      <c r="X36" s="39">
        <f t="shared" ca="1" si="100"/>
        <v>5810.5608000000002</v>
      </c>
      <c r="Y36" s="39">
        <f t="shared" ca="1" si="100"/>
        <v>5810.5608000000002</v>
      </c>
      <c r="Z36" s="39">
        <f t="shared" ca="1" si="100"/>
        <v>5810.5608000000002</v>
      </c>
      <c r="AA36" s="39">
        <f t="shared" ca="1" si="100"/>
        <v>5810.5608000000002</v>
      </c>
      <c r="AB36" s="41">
        <f t="shared" ca="1" si="100"/>
        <v>5810.5608000000002</v>
      </c>
      <c r="AC36" s="41">
        <f t="shared" ca="1" si="82"/>
        <v>68142.031199999998</v>
      </c>
      <c r="AD36" s="39">
        <f>$AV$33*$AX$33*AD6</f>
        <v>5810.5608000000002</v>
      </c>
      <c r="AE36" s="39">
        <f t="shared" ref="AE36:AO36" ca="1" si="101">$AV$33*$AX$33*AE6</f>
        <v>6338.7935999999991</v>
      </c>
      <c r="AF36" s="39">
        <f t="shared" ca="1" si="101"/>
        <v>6338.7935999999991</v>
      </c>
      <c r="AG36" s="39">
        <f t="shared" ca="1" si="101"/>
        <v>6338.7935999999991</v>
      </c>
      <c r="AH36" s="39">
        <f t="shared" ca="1" si="101"/>
        <v>6338.7935999999991</v>
      </c>
      <c r="AI36" s="39">
        <f t="shared" ca="1" si="101"/>
        <v>6338.7935999999991</v>
      </c>
      <c r="AJ36" s="39">
        <f t="shared" ca="1" si="101"/>
        <v>6602.91</v>
      </c>
      <c r="AK36" s="39">
        <f t="shared" ca="1" si="101"/>
        <v>6602.91</v>
      </c>
      <c r="AL36" s="39">
        <f t="shared" ca="1" si="101"/>
        <v>6602.91</v>
      </c>
      <c r="AM36" s="39">
        <f t="shared" ca="1" si="101"/>
        <v>6602.91</v>
      </c>
      <c r="AN36" s="39">
        <f t="shared" ca="1" si="101"/>
        <v>6602.91</v>
      </c>
      <c r="AO36" s="41">
        <f t="shared" ca="1" si="101"/>
        <v>6602.91</v>
      </c>
      <c r="AP36" s="41">
        <f t="shared" ca="1" si="84"/>
        <v>77121.988800000006</v>
      </c>
      <c r="AQ36" s="4"/>
      <c r="AR36" s="15" t="s">
        <v>146</v>
      </c>
      <c r="AS36" s="13"/>
      <c r="AT36" s="13"/>
      <c r="AU36" s="13"/>
      <c r="AV36" s="99">
        <v>3000</v>
      </c>
      <c r="AW36" s="10" t="s">
        <v>86</v>
      </c>
      <c r="AX36" s="13"/>
      <c r="AY36" s="13"/>
      <c r="AZ36" s="13"/>
      <c r="BA36" s="4"/>
      <c r="BB36" s="4"/>
    </row>
    <row r="37" spans="1:81" x14ac:dyDescent="0.25">
      <c r="A37" s="42"/>
      <c r="B37" s="38" t="s">
        <v>27</v>
      </c>
      <c r="C37" s="42" t="s">
        <v>132</v>
      </c>
      <c r="D37" s="39">
        <f t="shared" ref="D37:AO37" si="102">$AV$37</f>
        <v>600</v>
      </c>
      <c r="E37" s="40">
        <f t="shared" si="102"/>
        <v>600</v>
      </c>
      <c r="F37" s="39">
        <f t="shared" si="102"/>
        <v>600</v>
      </c>
      <c r="G37" s="39">
        <f t="shared" si="102"/>
        <v>600</v>
      </c>
      <c r="H37" s="39">
        <f t="shared" si="102"/>
        <v>600</v>
      </c>
      <c r="I37" s="39">
        <f t="shared" si="102"/>
        <v>600</v>
      </c>
      <c r="J37" s="39">
        <f t="shared" si="102"/>
        <v>600</v>
      </c>
      <c r="K37" s="39">
        <f t="shared" si="102"/>
        <v>600</v>
      </c>
      <c r="L37" s="39">
        <f t="shared" si="102"/>
        <v>600</v>
      </c>
      <c r="M37" s="39">
        <f t="shared" si="102"/>
        <v>600</v>
      </c>
      <c r="N37" s="39">
        <f t="shared" si="102"/>
        <v>600</v>
      </c>
      <c r="O37" s="41">
        <f t="shared" si="102"/>
        <v>600</v>
      </c>
      <c r="P37" s="41">
        <f t="shared" si="31"/>
        <v>7200</v>
      </c>
      <c r="Q37" s="39">
        <f t="shared" si="102"/>
        <v>600</v>
      </c>
      <c r="R37" s="39">
        <f t="shared" si="102"/>
        <v>600</v>
      </c>
      <c r="S37" s="39">
        <f t="shared" si="102"/>
        <v>600</v>
      </c>
      <c r="T37" s="39">
        <f t="shared" si="102"/>
        <v>600</v>
      </c>
      <c r="U37" s="39">
        <f t="shared" si="102"/>
        <v>600</v>
      </c>
      <c r="V37" s="39">
        <f t="shared" si="102"/>
        <v>600</v>
      </c>
      <c r="W37" s="39">
        <f t="shared" si="102"/>
        <v>600</v>
      </c>
      <c r="X37" s="39">
        <f t="shared" si="102"/>
        <v>600</v>
      </c>
      <c r="Y37" s="39">
        <f t="shared" si="102"/>
        <v>600</v>
      </c>
      <c r="Z37" s="39">
        <f t="shared" si="102"/>
        <v>600</v>
      </c>
      <c r="AA37" s="39">
        <f t="shared" si="102"/>
        <v>600</v>
      </c>
      <c r="AB37" s="41">
        <f t="shared" si="102"/>
        <v>600</v>
      </c>
      <c r="AC37" s="41">
        <f t="shared" si="82"/>
        <v>7200</v>
      </c>
      <c r="AD37" s="39">
        <f t="shared" si="102"/>
        <v>600</v>
      </c>
      <c r="AE37" s="39">
        <f t="shared" si="102"/>
        <v>600</v>
      </c>
      <c r="AF37" s="39">
        <f t="shared" si="102"/>
        <v>600</v>
      </c>
      <c r="AG37" s="39">
        <f t="shared" si="102"/>
        <v>600</v>
      </c>
      <c r="AH37" s="39">
        <f t="shared" si="102"/>
        <v>600</v>
      </c>
      <c r="AI37" s="39">
        <f t="shared" si="102"/>
        <v>600</v>
      </c>
      <c r="AJ37" s="39">
        <f t="shared" si="102"/>
        <v>600</v>
      </c>
      <c r="AK37" s="39">
        <f t="shared" si="102"/>
        <v>600</v>
      </c>
      <c r="AL37" s="39">
        <f t="shared" si="102"/>
        <v>600</v>
      </c>
      <c r="AM37" s="39">
        <f t="shared" si="102"/>
        <v>600</v>
      </c>
      <c r="AN37" s="39">
        <f t="shared" si="102"/>
        <v>600</v>
      </c>
      <c r="AO37" s="41">
        <f t="shared" si="102"/>
        <v>600</v>
      </c>
      <c r="AP37" s="41">
        <f t="shared" si="84"/>
        <v>7200</v>
      </c>
      <c r="AQ37" s="4"/>
      <c r="AR37" s="15" t="str">
        <f>C37</f>
        <v>обслуживание видеокамер</v>
      </c>
      <c r="AS37" s="13"/>
      <c r="AT37" s="13"/>
      <c r="AU37" s="13"/>
      <c r="AV37" s="99">
        <v>600</v>
      </c>
      <c r="AW37" s="10" t="s">
        <v>86</v>
      </c>
      <c r="AX37" s="13"/>
      <c r="AY37" s="13"/>
      <c r="AZ37" s="13"/>
      <c r="BA37" s="4"/>
      <c r="BB37" s="4"/>
    </row>
    <row r="38" spans="1:81" x14ac:dyDescent="0.25">
      <c r="A38" s="42"/>
      <c r="B38" s="38" t="s">
        <v>29</v>
      </c>
      <c r="C38" s="42" t="s">
        <v>88</v>
      </c>
      <c r="D38" s="39">
        <f t="shared" ref="D38:AO38" si="103">$AV$34</f>
        <v>5000</v>
      </c>
      <c r="E38" s="40">
        <f t="shared" si="103"/>
        <v>5000</v>
      </c>
      <c r="F38" s="39">
        <f t="shared" si="103"/>
        <v>5000</v>
      </c>
      <c r="G38" s="39">
        <f t="shared" si="103"/>
        <v>5000</v>
      </c>
      <c r="H38" s="39">
        <f t="shared" si="103"/>
        <v>5000</v>
      </c>
      <c r="I38" s="39">
        <f t="shared" si="103"/>
        <v>5000</v>
      </c>
      <c r="J38" s="39">
        <f t="shared" si="103"/>
        <v>5000</v>
      </c>
      <c r="K38" s="39">
        <f t="shared" si="103"/>
        <v>5000</v>
      </c>
      <c r="L38" s="39">
        <f t="shared" si="103"/>
        <v>5000</v>
      </c>
      <c r="M38" s="39">
        <f t="shared" si="103"/>
        <v>5000</v>
      </c>
      <c r="N38" s="39">
        <f t="shared" si="103"/>
        <v>5000</v>
      </c>
      <c r="O38" s="39">
        <f t="shared" si="103"/>
        <v>5000</v>
      </c>
      <c r="P38" s="45">
        <f t="shared" si="31"/>
        <v>60000</v>
      </c>
      <c r="Q38" s="39">
        <f t="shared" si="103"/>
        <v>5000</v>
      </c>
      <c r="R38" s="39">
        <f t="shared" si="103"/>
        <v>5000</v>
      </c>
      <c r="S38" s="39">
        <f t="shared" si="103"/>
        <v>5000</v>
      </c>
      <c r="T38" s="39">
        <f t="shared" si="103"/>
        <v>5000</v>
      </c>
      <c r="U38" s="39">
        <f t="shared" si="103"/>
        <v>5000</v>
      </c>
      <c r="V38" s="39">
        <f t="shared" si="103"/>
        <v>5000</v>
      </c>
      <c r="W38" s="39">
        <f t="shared" si="103"/>
        <v>5000</v>
      </c>
      <c r="X38" s="39">
        <f t="shared" si="103"/>
        <v>5000</v>
      </c>
      <c r="Y38" s="39">
        <f t="shared" si="103"/>
        <v>5000</v>
      </c>
      <c r="Z38" s="39">
        <f t="shared" si="103"/>
        <v>5000</v>
      </c>
      <c r="AA38" s="39">
        <f t="shared" si="103"/>
        <v>5000</v>
      </c>
      <c r="AB38" s="39">
        <f t="shared" si="103"/>
        <v>5000</v>
      </c>
      <c r="AC38" s="45">
        <f t="shared" si="82"/>
        <v>60000</v>
      </c>
      <c r="AD38" s="39">
        <f t="shared" si="103"/>
        <v>5000</v>
      </c>
      <c r="AE38" s="39">
        <f t="shared" si="103"/>
        <v>5000</v>
      </c>
      <c r="AF38" s="39">
        <f t="shared" si="103"/>
        <v>5000</v>
      </c>
      <c r="AG38" s="39">
        <f t="shared" si="103"/>
        <v>5000</v>
      </c>
      <c r="AH38" s="39">
        <f t="shared" si="103"/>
        <v>5000</v>
      </c>
      <c r="AI38" s="39">
        <f t="shared" si="103"/>
        <v>5000</v>
      </c>
      <c r="AJ38" s="39">
        <f t="shared" si="103"/>
        <v>5000</v>
      </c>
      <c r="AK38" s="39">
        <f t="shared" si="103"/>
        <v>5000</v>
      </c>
      <c r="AL38" s="39">
        <f t="shared" si="103"/>
        <v>5000</v>
      </c>
      <c r="AM38" s="39">
        <f t="shared" si="103"/>
        <v>5000</v>
      </c>
      <c r="AN38" s="39">
        <f t="shared" si="103"/>
        <v>5000</v>
      </c>
      <c r="AO38" s="39">
        <f t="shared" si="103"/>
        <v>5000</v>
      </c>
      <c r="AP38" s="45">
        <f t="shared" si="84"/>
        <v>60000</v>
      </c>
      <c r="AQ38" s="4"/>
      <c r="AR38" s="1" t="s">
        <v>90</v>
      </c>
      <c r="AS38" s="13"/>
      <c r="AT38" s="13"/>
      <c r="AU38" s="13"/>
      <c r="AV38" s="99">
        <v>5000</v>
      </c>
      <c r="AW38" s="10" t="s">
        <v>86</v>
      </c>
      <c r="AX38" s="13"/>
      <c r="AY38" s="13"/>
      <c r="AZ38" s="13"/>
      <c r="BA38" s="4"/>
      <c r="BB38" s="4"/>
    </row>
    <row r="39" spans="1:81" x14ac:dyDescent="0.25">
      <c r="A39" s="42"/>
      <c r="B39" s="38" t="s">
        <v>30</v>
      </c>
      <c r="C39" s="42" t="s">
        <v>28</v>
      </c>
      <c r="D39" s="39">
        <f t="shared" ref="D39:AO39" si="104">$AV$35</f>
        <v>2000</v>
      </c>
      <c r="E39" s="40">
        <f t="shared" si="104"/>
        <v>2000</v>
      </c>
      <c r="F39" s="39">
        <f t="shared" si="104"/>
        <v>2000</v>
      </c>
      <c r="G39" s="39">
        <f t="shared" si="104"/>
        <v>2000</v>
      </c>
      <c r="H39" s="39">
        <f t="shared" si="104"/>
        <v>2000</v>
      </c>
      <c r="I39" s="39">
        <f t="shared" si="104"/>
        <v>2000</v>
      </c>
      <c r="J39" s="39">
        <f t="shared" si="104"/>
        <v>2000</v>
      </c>
      <c r="K39" s="39">
        <f t="shared" si="104"/>
        <v>2000</v>
      </c>
      <c r="L39" s="39">
        <f t="shared" si="104"/>
        <v>2000</v>
      </c>
      <c r="M39" s="39">
        <f t="shared" si="104"/>
        <v>2000</v>
      </c>
      <c r="N39" s="39">
        <f t="shared" si="104"/>
        <v>2000</v>
      </c>
      <c r="O39" s="39">
        <f t="shared" si="104"/>
        <v>2000</v>
      </c>
      <c r="P39" s="45">
        <f t="shared" si="31"/>
        <v>24000</v>
      </c>
      <c r="Q39" s="39">
        <f t="shared" si="104"/>
        <v>2000</v>
      </c>
      <c r="R39" s="39">
        <f t="shared" si="104"/>
        <v>2000</v>
      </c>
      <c r="S39" s="39">
        <f t="shared" si="104"/>
        <v>2000</v>
      </c>
      <c r="T39" s="39">
        <f t="shared" si="104"/>
        <v>2000</v>
      </c>
      <c r="U39" s="39">
        <f t="shared" si="104"/>
        <v>2000</v>
      </c>
      <c r="V39" s="39">
        <f t="shared" si="104"/>
        <v>2000</v>
      </c>
      <c r="W39" s="39">
        <f t="shared" si="104"/>
        <v>2000</v>
      </c>
      <c r="X39" s="39">
        <f t="shared" si="104"/>
        <v>2000</v>
      </c>
      <c r="Y39" s="39">
        <f t="shared" si="104"/>
        <v>2000</v>
      </c>
      <c r="Z39" s="39">
        <f t="shared" si="104"/>
        <v>2000</v>
      </c>
      <c r="AA39" s="39">
        <f t="shared" si="104"/>
        <v>2000</v>
      </c>
      <c r="AB39" s="39">
        <f t="shared" si="104"/>
        <v>2000</v>
      </c>
      <c r="AC39" s="45">
        <f t="shared" si="82"/>
        <v>24000</v>
      </c>
      <c r="AD39" s="39">
        <f t="shared" si="104"/>
        <v>2000</v>
      </c>
      <c r="AE39" s="39">
        <f t="shared" si="104"/>
        <v>2000</v>
      </c>
      <c r="AF39" s="39">
        <f t="shared" si="104"/>
        <v>2000</v>
      </c>
      <c r="AG39" s="39">
        <f t="shared" si="104"/>
        <v>2000</v>
      </c>
      <c r="AH39" s="39">
        <f t="shared" si="104"/>
        <v>2000</v>
      </c>
      <c r="AI39" s="39">
        <f t="shared" si="104"/>
        <v>2000</v>
      </c>
      <c r="AJ39" s="39">
        <f t="shared" si="104"/>
        <v>2000</v>
      </c>
      <c r="AK39" s="39">
        <f t="shared" si="104"/>
        <v>2000</v>
      </c>
      <c r="AL39" s="39">
        <f t="shared" si="104"/>
        <v>2000</v>
      </c>
      <c r="AM39" s="39">
        <f t="shared" si="104"/>
        <v>2000</v>
      </c>
      <c r="AN39" s="39">
        <f t="shared" si="104"/>
        <v>2000</v>
      </c>
      <c r="AO39" s="39">
        <f t="shared" si="104"/>
        <v>2000</v>
      </c>
      <c r="AP39" s="45">
        <f t="shared" si="84"/>
        <v>24000</v>
      </c>
      <c r="AQ39" s="4"/>
      <c r="AR39" s="15" t="s">
        <v>91</v>
      </c>
      <c r="AS39" s="13"/>
      <c r="AT39" s="13"/>
      <c r="AU39" s="13"/>
      <c r="AV39" s="100">
        <v>0</v>
      </c>
      <c r="AW39" s="10"/>
      <c r="AX39" s="13"/>
      <c r="AY39" s="13"/>
      <c r="AZ39" s="13"/>
      <c r="BA39" s="4"/>
      <c r="BB39" s="4"/>
      <c r="BX39" s="20"/>
      <c r="BY39" s="2"/>
      <c r="CC39" s="20"/>
    </row>
    <row r="40" spans="1:81" ht="15" customHeight="1" x14ac:dyDescent="0.25">
      <c r="A40" s="42"/>
      <c r="B40" s="38" t="s">
        <v>131</v>
      </c>
      <c r="C40" s="42" t="s">
        <v>147</v>
      </c>
      <c r="D40" s="39">
        <f t="shared" ref="D40:AO40" si="105">$AV$36</f>
        <v>3000</v>
      </c>
      <c r="E40" s="40">
        <f t="shared" si="105"/>
        <v>3000</v>
      </c>
      <c r="F40" s="39">
        <f t="shared" si="105"/>
        <v>3000</v>
      </c>
      <c r="G40" s="39">
        <f t="shared" si="105"/>
        <v>3000</v>
      </c>
      <c r="H40" s="39">
        <f t="shared" si="105"/>
        <v>3000</v>
      </c>
      <c r="I40" s="39">
        <f t="shared" si="105"/>
        <v>3000</v>
      </c>
      <c r="J40" s="39">
        <f t="shared" si="105"/>
        <v>3000</v>
      </c>
      <c r="K40" s="39">
        <f t="shared" si="105"/>
        <v>3000</v>
      </c>
      <c r="L40" s="39">
        <f t="shared" si="105"/>
        <v>3000</v>
      </c>
      <c r="M40" s="39">
        <f t="shared" si="105"/>
        <v>3000</v>
      </c>
      <c r="N40" s="39">
        <f t="shared" si="105"/>
        <v>3000</v>
      </c>
      <c r="O40" s="39">
        <f t="shared" si="105"/>
        <v>3000</v>
      </c>
      <c r="P40" s="45">
        <f t="shared" si="31"/>
        <v>36000</v>
      </c>
      <c r="Q40" s="39">
        <f t="shared" si="105"/>
        <v>3000</v>
      </c>
      <c r="R40" s="39">
        <f t="shared" si="105"/>
        <v>3000</v>
      </c>
      <c r="S40" s="39">
        <f t="shared" si="105"/>
        <v>3000</v>
      </c>
      <c r="T40" s="39">
        <f t="shared" si="105"/>
        <v>3000</v>
      </c>
      <c r="U40" s="39">
        <f t="shared" si="105"/>
        <v>3000</v>
      </c>
      <c r="V40" s="39">
        <f t="shared" si="105"/>
        <v>3000</v>
      </c>
      <c r="W40" s="39">
        <f t="shared" si="105"/>
        <v>3000</v>
      </c>
      <c r="X40" s="39">
        <f t="shared" si="105"/>
        <v>3000</v>
      </c>
      <c r="Y40" s="39">
        <f t="shared" si="105"/>
        <v>3000</v>
      </c>
      <c r="Z40" s="39">
        <f t="shared" si="105"/>
        <v>3000</v>
      </c>
      <c r="AA40" s="39">
        <f t="shared" si="105"/>
        <v>3000</v>
      </c>
      <c r="AB40" s="39">
        <f t="shared" si="105"/>
        <v>3000</v>
      </c>
      <c r="AC40" s="45">
        <f t="shared" si="82"/>
        <v>36000</v>
      </c>
      <c r="AD40" s="39">
        <f t="shared" si="105"/>
        <v>3000</v>
      </c>
      <c r="AE40" s="39">
        <f t="shared" si="105"/>
        <v>3000</v>
      </c>
      <c r="AF40" s="39">
        <f t="shared" si="105"/>
        <v>3000</v>
      </c>
      <c r="AG40" s="39">
        <f t="shared" si="105"/>
        <v>3000</v>
      </c>
      <c r="AH40" s="39">
        <f t="shared" si="105"/>
        <v>3000</v>
      </c>
      <c r="AI40" s="39">
        <f t="shared" si="105"/>
        <v>3000</v>
      </c>
      <c r="AJ40" s="39">
        <f t="shared" si="105"/>
        <v>3000</v>
      </c>
      <c r="AK40" s="39">
        <f t="shared" si="105"/>
        <v>3000</v>
      </c>
      <c r="AL40" s="39">
        <f t="shared" si="105"/>
        <v>3000</v>
      </c>
      <c r="AM40" s="39">
        <f t="shared" si="105"/>
        <v>3000</v>
      </c>
      <c r="AN40" s="39">
        <f t="shared" si="105"/>
        <v>3000</v>
      </c>
      <c r="AO40" s="39">
        <f t="shared" si="105"/>
        <v>3000</v>
      </c>
      <c r="AP40" s="45">
        <f t="shared" si="84"/>
        <v>36000</v>
      </c>
      <c r="AQ40" s="4"/>
      <c r="AR40" s="15" t="s">
        <v>92</v>
      </c>
      <c r="AS40" s="13"/>
      <c r="AT40" s="13"/>
      <c r="AU40" s="13"/>
      <c r="AV40" s="99">
        <v>2000</v>
      </c>
      <c r="AW40" s="10" t="s">
        <v>86</v>
      </c>
      <c r="AX40" s="13"/>
      <c r="AY40" s="13"/>
      <c r="AZ40" s="13"/>
      <c r="BA40" s="4"/>
      <c r="BB40" s="4"/>
      <c r="BX40" s="20"/>
      <c r="BY40" s="20"/>
      <c r="BZ40" s="2" t="s">
        <v>107</v>
      </c>
      <c r="CC40" s="20"/>
    </row>
    <row r="41" spans="1:81" x14ac:dyDescent="0.25">
      <c r="A41" s="42" t="s">
        <v>31</v>
      </c>
      <c r="B41" s="38" t="s">
        <v>90</v>
      </c>
      <c r="C41" s="42"/>
      <c r="D41" s="39">
        <f t="shared" ref="D41:AO41" si="106">$AV$38</f>
        <v>5000</v>
      </c>
      <c r="E41" s="40">
        <f t="shared" si="106"/>
        <v>5000</v>
      </c>
      <c r="F41" s="39">
        <f t="shared" si="106"/>
        <v>5000</v>
      </c>
      <c r="G41" s="39">
        <f t="shared" si="106"/>
        <v>5000</v>
      </c>
      <c r="H41" s="39">
        <f t="shared" si="106"/>
        <v>5000</v>
      </c>
      <c r="I41" s="39">
        <f t="shared" si="106"/>
        <v>5000</v>
      </c>
      <c r="J41" s="39">
        <f t="shared" si="106"/>
        <v>5000</v>
      </c>
      <c r="K41" s="39">
        <f t="shared" si="106"/>
        <v>5000</v>
      </c>
      <c r="L41" s="39">
        <f t="shared" si="106"/>
        <v>5000</v>
      </c>
      <c r="M41" s="39">
        <f t="shared" si="106"/>
        <v>5000</v>
      </c>
      <c r="N41" s="39">
        <f t="shared" si="106"/>
        <v>5000</v>
      </c>
      <c r="O41" s="39">
        <f t="shared" si="106"/>
        <v>5000</v>
      </c>
      <c r="P41" s="45">
        <f t="shared" si="31"/>
        <v>60000</v>
      </c>
      <c r="Q41" s="39">
        <f t="shared" si="106"/>
        <v>5000</v>
      </c>
      <c r="R41" s="39">
        <f t="shared" si="106"/>
        <v>5000</v>
      </c>
      <c r="S41" s="39">
        <f t="shared" si="106"/>
        <v>5000</v>
      </c>
      <c r="T41" s="39">
        <f t="shared" si="106"/>
        <v>5000</v>
      </c>
      <c r="U41" s="39">
        <f t="shared" si="106"/>
        <v>5000</v>
      </c>
      <c r="V41" s="39">
        <f t="shared" si="106"/>
        <v>5000</v>
      </c>
      <c r="W41" s="39">
        <f t="shared" si="106"/>
        <v>5000</v>
      </c>
      <c r="X41" s="39">
        <f t="shared" si="106"/>
        <v>5000</v>
      </c>
      <c r="Y41" s="39">
        <f t="shared" si="106"/>
        <v>5000</v>
      </c>
      <c r="Z41" s="39">
        <f t="shared" si="106"/>
        <v>5000</v>
      </c>
      <c r="AA41" s="39">
        <f t="shared" si="106"/>
        <v>5000</v>
      </c>
      <c r="AB41" s="39">
        <f t="shared" si="106"/>
        <v>5000</v>
      </c>
      <c r="AC41" s="45">
        <f t="shared" si="82"/>
        <v>60000</v>
      </c>
      <c r="AD41" s="39">
        <f t="shared" si="106"/>
        <v>5000</v>
      </c>
      <c r="AE41" s="39">
        <f t="shared" si="106"/>
        <v>5000</v>
      </c>
      <c r="AF41" s="39">
        <f t="shared" si="106"/>
        <v>5000</v>
      </c>
      <c r="AG41" s="39">
        <f t="shared" si="106"/>
        <v>5000</v>
      </c>
      <c r="AH41" s="39">
        <f t="shared" si="106"/>
        <v>5000</v>
      </c>
      <c r="AI41" s="39">
        <f t="shared" si="106"/>
        <v>5000</v>
      </c>
      <c r="AJ41" s="39">
        <f t="shared" si="106"/>
        <v>5000</v>
      </c>
      <c r="AK41" s="39">
        <f t="shared" si="106"/>
        <v>5000</v>
      </c>
      <c r="AL41" s="39">
        <f t="shared" si="106"/>
        <v>5000</v>
      </c>
      <c r="AM41" s="39">
        <f t="shared" si="106"/>
        <v>5000</v>
      </c>
      <c r="AN41" s="39">
        <f t="shared" si="106"/>
        <v>5000</v>
      </c>
      <c r="AO41" s="39">
        <f t="shared" si="106"/>
        <v>5000</v>
      </c>
      <c r="AP41" s="45">
        <f t="shared" si="84"/>
        <v>60000</v>
      </c>
      <c r="AQ41" s="4"/>
      <c r="AR41" s="120" t="s">
        <v>97</v>
      </c>
      <c r="AS41" s="120"/>
      <c r="AT41" s="120"/>
      <c r="AU41" s="120"/>
      <c r="AV41" s="120"/>
      <c r="AW41" s="120"/>
      <c r="AX41" s="120"/>
      <c r="AY41" s="120"/>
      <c r="AZ41" s="120"/>
      <c r="BA41" s="4"/>
      <c r="BB41" s="4"/>
      <c r="BX41" s="20"/>
      <c r="BY41" s="20"/>
      <c r="BZ41" s="21">
        <v>250000</v>
      </c>
      <c r="CC41" s="20"/>
    </row>
    <row r="42" spans="1:81" x14ac:dyDescent="0.25">
      <c r="A42" s="42" t="s">
        <v>32</v>
      </c>
      <c r="B42" s="38" t="s">
        <v>33</v>
      </c>
      <c r="C42" s="42"/>
      <c r="D42" s="39">
        <f>SUM(D43:D44)</f>
        <v>2000</v>
      </c>
      <c r="E42" s="40">
        <f t="shared" ref="E42:O42" si="107">SUM(E43:E44)</f>
        <v>2000</v>
      </c>
      <c r="F42" s="39">
        <f t="shared" si="107"/>
        <v>2000</v>
      </c>
      <c r="G42" s="39">
        <f t="shared" si="107"/>
        <v>2000</v>
      </c>
      <c r="H42" s="39">
        <f t="shared" si="107"/>
        <v>2000</v>
      </c>
      <c r="I42" s="39">
        <f t="shared" si="107"/>
        <v>2000</v>
      </c>
      <c r="J42" s="39">
        <f t="shared" si="107"/>
        <v>2000</v>
      </c>
      <c r="K42" s="39">
        <f t="shared" si="107"/>
        <v>2000</v>
      </c>
      <c r="L42" s="39">
        <f t="shared" si="107"/>
        <v>2000</v>
      </c>
      <c r="M42" s="39">
        <f t="shared" si="107"/>
        <v>2000</v>
      </c>
      <c r="N42" s="39">
        <f t="shared" si="107"/>
        <v>2000</v>
      </c>
      <c r="O42" s="39">
        <f t="shared" si="107"/>
        <v>2000</v>
      </c>
      <c r="P42" s="45">
        <f t="shared" si="31"/>
        <v>24000</v>
      </c>
      <c r="Q42" s="39">
        <f>SUM(Q43:Q44)</f>
        <v>2000</v>
      </c>
      <c r="R42" s="39">
        <f t="shared" ref="R42:AB42" si="108">SUM(R43:R44)</f>
        <v>2000</v>
      </c>
      <c r="S42" s="39">
        <f t="shared" si="108"/>
        <v>2000</v>
      </c>
      <c r="T42" s="39">
        <f t="shared" si="108"/>
        <v>2000</v>
      </c>
      <c r="U42" s="39">
        <f t="shared" si="108"/>
        <v>2000</v>
      </c>
      <c r="V42" s="39">
        <f t="shared" si="108"/>
        <v>2000</v>
      </c>
      <c r="W42" s="39">
        <f t="shared" si="108"/>
        <v>2000</v>
      </c>
      <c r="X42" s="39">
        <f t="shared" si="108"/>
        <v>2000</v>
      </c>
      <c r="Y42" s="39">
        <f t="shared" si="108"/>
        <v>2000</v>
      </c>
      <c r="Z42" s="39">
        <f t="shared" si="108"/>
        <v>2000</v>
      </c>
      <c r="AA42" s="39">
        <f t="shared" si="108"/>
        <v>2000</v>
      </c>
      <c r="AB42" s="39">
        <f t="shared" si="108"/>
        <v>2000</v>
      </c>
      <c r="AC42" s="45">
        <f t="shared" si="82"/>
        <v>24000</v>
      </c>
      <c r="AD42" s="39">
        <f>SUM(AD43:AD44)</f>
        <v>2000</v>
      </c>
      <c r="AE42" s="39">
        <f t="shared" ref="AE42:AO42" si="109">SUM(AE43:AE44)</f>
        <v>2000</v>
      </c>
      <c r="AF42" s="39">
        <f t="shared" si="109"/>
        <v>2000</v>
      </c>
      <c r="AG42" s="39">
        <f t="shared" si="109"/>
        <v>2000</v>
      </c>
      <c r="AH42" s="39">
        <f t="shared" si="109"/>
        <v>2000</v>
      </c>
      <c r="AI42" s="39">
        <f t="shared" si="109"/>
        <v>2000</v>
      </c>
      <c r="AJ42" s="39">
        <f t="shared" si="109"/>
        <v>2000</v>
      </c>
      <c r="AK42" s="39">
        <f t="shared" si="109"/>
        <v>2000</v>
      </c>
      <c r="AL42" s="39">
        <f t="shared" si="109"/>
        <v>2000</v>
      </c>
      <c r="AM42" s="39">
        <f t="shared" si="109"/>
        <v>2000</v>
      </c>
      <c r="AN42" s="39">
        <f t="shared" si="109"/>
        <v>2000</v>
      </c>
      <c r="AO42" s="39">
        <f t="shared" si="109"/>
        <v>2000</v>
      </c>
      <c r="AP42" s="45">
        <f t="shared" si="84"/>
        <v>24000</v>
      </c>
      <c r="AQ42" s="4"/>
      <c r="AR42" s="19" t="s">
        <v>99</v>
      </c>
      <c r="AS42" s="19"/>
      <c r="AT42" s="11" t="s">
        <v>100</v>
      </c>
      <c r="AU42" s="102">
        <v>1.798</v>
      </c>
      <c r="AV42" s="11" t="s">
        <v>101</v>
      </c>
      <c r="AW42" s="102">
        <f>IF(AT4="островок",1,0.3)</f>
        <v>0.3</v>
      </c>
      <c r="AX42" s="19"/>
      <c r="AY42" s="19"/>
      <c r="AZ42" s="19"/>
      <c r="BA42" s="4"/>
      <c r="BB42" s="4"/>
      <c r="BX42" s="20"/>
      <c r="BY42" s="20"/>
      <c r="BZ42" s="21">
        <v>300000</v>
      </c>
      <c r="CC42" s="20"/>
    </row>
    <row r="43" spans="1:81" x14ac:dyDescent="0.25">
      <c r="A43" s="42"/>
      <c r="B43" s="38" t="s">
        <v>34</v>
      </c>
      <c r="C43" s="42" t="s">
        <v>91</v>
      </c>
      <c r="D43" s="39">
        <f>$AV$39</f>
        <v>0</v>
      </c>
      <c r="E43" s="40">
        <f t="shared" ref="E43:O43" si="110">$AV$39</f>
        <v>0</v>
      </c>
      <c r="F43" s="39">
        <f t="shared" si="110"/>
        <v>0</v>
      </c>
      <c r="G43" s="39">
        <f t="shared" si="110"/>
        <v>0</v>
      </c>
      <c r="H43" s="39">
        <f t="shared" si="110"/>
        <v>0</v>
      </c>
      <c r="I43" s="39">
        <f t="shared" si="110"/>
        <v>0</v>
      </c>
      <c r="J43" s="39">
        <f t="shared" si="110"/>
        <v>0</v>
      </c>
      <c r="K43" s="39">
        <f t="shared" si="110"/>
        <v>0</v>
      </c>
      <c r="L43" s="39">
        <f t="shared" si="110"/>
        <v>0</v>
      </c>
      <c r="M43" s="39">
        <f t="shared" si="110"/>
        <v>0</v>
      </c>
      <c r="N43" s="39">
        <f t="shared" si="110"/>
        <v>0</v>
      </c>
      <c r="O43" s="39">
        <f t="shared" si="110"/>
        <v>0</v>
      </c>
      <c r="P43" s="45">
        <f t="shared" si="31"/>
        <v>0</v>
      </c>
      <c r="Q43" s="39">
        <f>$AV$39</f>
        <v>0</v>
      </c>
      <c r="R43" s="39">
        <f t="shared" ref="R43:AB43" si="111">$AV$39</f>
        <v>0</v>
      </c>
      <c r="S43" s="39">
        <f t="shared" si="111"/>
        <v>0</v>
      </c>
      <c r="T43" s="39">
        <f t="shared" si="111"/>
        <v>0</v>
      </c>
      <c r="U43" s="39">
        <f t="shared" si="111"/>
        <v>0</v>
      </c>
      <c r="V43" s="39">
        <f t="shared" si="111"/>
        <v>0</v>
      </c>
      <c r="W43" s="39">
        <f t="shared" si="111"/>
        <v>0</v>
      </c>
      <c r="X43" s="39">
        <f t="shared" si="111"/>
        <v>0</v>
      </c>
      <c r="Y43" s="39">
        <f t="shared" si="111"/>
        <v>0</v>
      </c>
      <c r="Z43" s="39">
        <f t="shared" si="111"/>
        <v>0</v>
      </c>
      <c r="AA43" s="39">
        <f t="shared" si="111"/>
        <v>0</v>
      </c>
      <c r="AB43" s="39">
        <f t="shared" si="111"/>
        <v>0</v>
      </c>
      <c r="AC43" s="45">
        <f t="shared" si="82"/>
        <v>0</v>
      </c>
      <c r="AD43" s="39">
        <f>$AV$39</f>
        <v>0</v>
      </c>
      <c r="AE43" s="39">
        <f t="shared" ref="AE43:AO43" si="112">$AV$39</f>
        <v>0</v>
      </c>
      <c r="AF43" s="39">
        <f t="shared" si="112"/>
        <v>0</v>
      </c>
      <c r="AG43" s="39">
        <f t="shared" si="112"/>
        <v>0</v>
      </c>
      <c r="AH43" s="39">
        <f t="shared" si="112"/>
        <v>0</v>
      </c>
      <c r="AI43" s="39">
        <f t="shared" si="112"/>
        <v>0</v>
      </c>
      <c r="AJ43" s="39">
        <f t="shared" si="112"/>
        <v>0</v>
      </c>
      <c r="AK43" s="39">
        <f t="shared" si="112"/>
        <v>0</v>
      </c>
      <c r="AL43" s="39">
        <f t="shared" si="112"/>
        <v>0</v>
      </c>
      <c r="AM43" s="39">
        <f t="shared" si="112"/>
        <v>0</v>
      </c>
      <c r="AN43" s="39">
        <f t="shared" si="112"/>
        <v>0</v>
      </c>
      <c r="AO43" s="39">
        <f t="shared" si="112"/>
        <v>0</v>
      </c>
      <c r="AP43" s="45">
        <f t="shared" si="84"/>
        <v>0</v>
      </c>
      <c r="AQ43" s="4"/>
      <c r="AR43" s="19" t="s">
        <v>103</v>
      </c>
      <c r="AS43" s="19"/>
      <c r="AT43" s="101">
        <v>0.15</v>
      </c>
      <c r="AU43" s="11" t="s">
        <v>104</v>
      </c>
      <c r="AV43" s="103">
        <v>1800</v>
      </c>
      <c r="AW43" s="19" t="s">
        <v>105</v>
      </c>
      <c r="AX43" s="19"/>
      <c r="AY43" s="19"/>
      <c r="AZ43" s="19"/>
      <c r="BA43" s="4"/>
      <c r="BB43" s="4"/>
      <c r="BX43" s="20"/>
      <c r="BY43" s="20"/>
      <c r="BZ43" s="21">
        <v>500000</v>
      </c>
      <c r="CC43" s="20"/>
    </row>
    <row r="44" spans="1:81" x14ac:dyDescent="0.25">
      <c r="A44" s="42"/>
      <c r="B44" s="38" t="s">
        <v>35</v>
      </c>
      <c r="C44" s="42" t="s">
        <v>92</v>
      </c>
      <c r="D44" s="39">
        <f t="shared" ref="D44:AO44" si="113">$AV$40</f>
        <v>2000</v>
      </c>
      <c r="E44" s="40">
        <f t="shared" si="113"/>
        <v>2000</v>
      </c>
      <c r="F44" s="39">
        <f t="shared" si="113"/>
        <v>2000</v>
      </c>
      <c r="G44" s="39">
        <f t="shared" si="113"/>
        <v>2000</v>
      </c>
      <c r="H44" s="39">
        <f t="shared" si="113"/>
        <v>2000</v>
      </c>
      <c r="I44" s="39">
        <f t="shared" si="113"/>
        <v>2000</v>
      </c>
      <c r="J44" s="39">
        <f t="shared" si="113"/>
        <v>2000</v>
      </c>
      <c r="K44" s="39">
        <f t="shared" si="113"/>
        <v>2000</v>
      </c>
      <c r="L44" s="39">
        <f t="shared" si="113"/>
        <v>2000</v>
      </c>
      <c r="M44" s="39">
        <f t="shared" si="113"/>
        <v>2000</v>
      </c>
      <c r="N44" s="39">
        <f t="shared" si="113"/>
        <v>2000</v>
      </c>
      <c r="O44" s="39">
        <f t="shared" si="113"/>
        <v>2000</v>
      </c>
      <c r="P44" s="45">
        <f t="shared" si="31"/>
        <v>24000</v>
      </c>
      <c r="Q44" s="39">
        <f t="shared" si="113"/>
        <v>2000</v>
      </c>
      <c r="R44" s="39">
        <f t="shared" si="113"/>
        <v>2000</v>
      </c>
      <c r="S44" s="39">
        <f t="shared" si="113"/>
        <v>2000</v>
      </c>
      <c r="T44" s="39">
        <f t="shared" si="113"/>
        <v>2000</v>
      </c>
      <c r="U44" s="39">
        <f t="shared" si="113"/>
        <v>2000</v>
      </c>
      <c r="V44" s="39">
        <f t="shared" si="113"/>
        <v>2000</v>
      </c>
      <c r="W44" s="39">
        <f t="shared" si="113"/>
        <v>2000</v>
      </c>
      <c r="X44" s="39">
        <f t="shared" si="113"/>
        <v>2000</v>
      </c>
      <c r="Y44" s="39">
        <f t="shared" si="113"/>
        <v>2000</v>
      </c>
      <c r="Z44" s="39">
        <f t="shared" si="113"/>
        <v>2000</v>
      </c>
      <c r="AA44" s="39">
        <f t="shared" si="113"/>
        <v>2000</v>
      </c>
      <c r="AB44" s="39">
        <f t="shared" si="113"/>
        <v>2000</v>
      </c>
      <c r="AC44" s="45">
        <f t="shared" si="82"/>
        <v>24000</v>
      </c>
      <c r="AD44" s="39">
        <f t="shared" si="113"/>
        <v>2000</v>
      </c>
      <c r="AE44" s="39">
        <f t="shared" si="113"/>
        <v>2000</v>
      </c>
      <c r="AF44" s="39">
        <f t="shared" si="113"/>
        <v>2000</v>
      </c>
      <c r="AG44" s="39">
        <f t="shared" si="113"/>
        <v>2000</v>
      </c>
      <c r="AH44" s="39">
        <f t="shared" si="113"/>
        <v>2000</v>
      </c>
      <c r="AI44" s="39">
        <f t="shared" si="113"/>
        <v>2000</v>
      </c>
      <c r="AJ44" s="39">
        <f t="shared" si="113"/>
        <v>2000</v>
      </c>
      <c r="AK44" s="39">
        <f t="shared" si="113"/>
        <v>2000</v>
      </c>
      <c r="AL44" s="39">
        <f t="shared" si="113"/>
        <v>2000</v>
      </c>
      <c r="AM44" s="39">
        <f t="shared" si="113"/>
        <v>2000</v>
      </c>
      <c r="AN44" s="39">
        <f t="shared" si="113"/>
        <v>2000</v>
      </c>
      <c r="AO44" s="39">
        <f t="shared" si="113"/>
        <v>2000</v>
      </c>
      <c r="AP44" s="45">
        <f t="shared" si="84"/>
        <v>24000</v>
      </c>
      <c r="AQ44" s="4"/>
      <c r="AR44" s="13"/>
      <c r="AS44" s="13"/>
      <c r="AT44" s="13"/>
      <c r="AU44" s="13"/>
      <c r="AV44" s="13"/>
      <c r="AW44" s="13"/>
      <c r="AX44" s="13"/>
      <c r="AY44" s="13"/>
      <c r="AZ44" s="13"/>
      <c r="BA44" s="4"/>
      <c r="BB44" s="4"/>
    </row>
    <row r="45" spans="1:81" x14ac:dyDescent="0.25">
      <c r="A45" s="131" t="s">
        <v>93</v>
      </c>
      <c r="B45" s="131"/>
      <c r="C45" s="135"/>
      <c r="D45" s="81">
        <f t="shared" ref="D45:O45" si="114">D25-D26</f>
        <v>-69498.468152000016</v>
      </c>
      <c r="E45" s="73">
        <f t="shared" ca="1" si="114"/>
        <v>-13396.936304000032</v>
      </c>
      <c r="F45" s="82">
        <f t="shared" ca="1" si="114"/>
        <v>24004.084927999997</v>
      </c>
      <c r="G45" s="82">
        <f t="shared" ca="1" si="114"/>
        <v>42704.595543999952</v>
      </c>
      <c r="H45" s="82">
        <f t="shared" ca="1" si="114"/>
        <v>42704.595543999952</v>
      </c>
      <c r="I45" s="82">
        <f t="shared" ca="1" si="114"/>
        <v>80105.616776000054</v>
      </c>
      <c r="J45" s="82">
        <f t="shared" ca="1" si="114"/>
        <v>126856.89331600002</v>
      </c>
      <c r="K45" s="82">
        <f t="shared" ca="1" si="114"/>
        <v>126856.89331600002</v>
      </c>
      <c r="L45" s="82">
        <f t="shared" ca="1" si="114"/>
        <v>173608.16985599999</v>
      </c>
      <c r="M45" s="82">
        <f t="shared" ca="1" si="114"/>
        <v>211009.1910879999</v>
      </c>
      <c r="N45" s="82">
        <f t="shared" ca="1" si="114"/>
        <v>229709.70170399995</v>
      </c>
      <c r="O45" s="82">
        <f t="shared" ca="1" si="114"/>
        <v>257760.46762800007</v>
      </c>
      <c r="P45" s="74">
        <f t="shared" ca="1" si="31"/>
        <v>1232424.8052439997</v>
      </c>
      <c r="Q45" s="81">
        <f t="shared" ref="Q45:AB45" si="115">Q25-Q26</f>
        <v>257760.46762800007</v>
      </c>
      <c r="R45" s="82">
        <f t="shared" ca="1" si="115"/>
        <v>257760.46762800007</v>
      </c>
      <c r="S45" s="82">
        <f t="shared" ca="1" si="115"/>
        <v>267110.72293599998</v>
      </c>
      <c r="T45" s="82">
        <f t="shared" ca="1" si="115"/>
        <v>267110.72293599998</v>
      </c>
      <c r="U45" s="82">
        <f t="shared" ca="1" si="115"/>
        <v>267110.72293599998</v>
      </c>
      <c r="V45" s="82">
        <f t="shared" ca="1" si="115"/>
        <v>285811.23355200014</v>
      </c>
      <c r="W45" s="82">
        <f t="shared" ca="1" si="115"/>
        <v>285811.23355200014</v>
      </c>
      <c r="X45" s="82">
        <f t="shared" ca="1" si="115"/>
        <v>285811.23355200014</v>
      </c>
      <c r="Y45" s="82">
        <f t="shared" ca="1" si="115"/>
        <v>285811.23355200014</v>
      </c>
      <c r="Z45" s="82">
        <f t="shared" ca="1" si="115"/>
        <v>285811.23355200014</v>
      </c>
      <c r="AA45" s="82">
        <f t="shared" ca="1" si="115"/>
        <v>285811.23355200014</v>
      </c>
      <c r="AB45" s="82">
        <f t="shared" ca="1" si="115"/>
        <v>285811.23355200014</v>
      </c>
      <c r="AC45" s="74">
        <f t="shared" ca="1" si="82"/>
        <v>3317531.7389280004</v>
      </c>
      <c r="AD45" s="81">
        <f t="shared" ref="AD45:AO45" si="116">AD25-AD26</f>
        <v>285811.23355200014</v>
      </c>
      <c r="AE45" s="82">
        <f t="shared" ca="1" si="116"/>
        <v>323212.25478399987</v>
      </c>
      <c r="AF45" s="82">
        <f t="shared" ca="1" si="116"/>
        <v>323212.25478399987</v>
      </c>
      <c r="AG45" s="82">
        <f t="shared" ca="1" si="116"/>
        <v>323212.25478399987</v>
      </c>
      <c r="AH45" s="82">
        <f t="shared" ca="1" si="116"/>
        <v>323212.25478399987</v>
      </c>
      <c r="AI45" s="82">
        <f t="shared" ca="1" si="116"/>
        <v>323212.25478399987</v>
      </c>
      <c r="AJ45" s="82">
        <f t="shared" ca="1" si="116"/>
        <v>341912.76540000003</v>
      </c>
      <c r="AK45" s="82">
        <f t="shared" ca="1" si="116"/>
        <v>341912.76540000003</v>
      </c>
      <c r="AL45" s="82">
        <f t="shared" ca="1" si="116"/>
        <v>341912.76540000003</v>
      </c>
      <c r="AM45" s="82">
        <f t="shared" ca="1" si="116"/>
        <v>341912.76540000003</v>
      </c>
      <c r="AN45" s="82">
        <f t="shared" ca="1" si="116"/>
        <v>341912.76540000003</v>
      </c>
      <c r="AO45" s="82">
        <f t="shared" ca="1" si="116"/>
        <v>341912.76540000003</v>
      </c>
      <c r="AP45" s="74">
        <f t="shared" ca="1" si="84"/>
        <v>3953349.0998719991</v>
      </c>
      <c r="AQ45" s="4"/>
      <c r="AZ45" s="4"/>
    </row>
    <row r="46" spans="1:81" x14ac:dyDescent="0.25">
      <c r="A46" s="30" t="s">
        <v>94</v>
      </c>
      <c r="B46" s="30" t="s">
        <v>95</v>
      </c>
      <c r="C46" s="30"/>
      <c r="D46" s="52">
        <f>0</f>
        <v>0</v>
      </c>
      <c r="E46" s="53">
        <f>0</f>
        <v>0</v>
      </c>
      <c r="F46" s="54">
        <f>0</f>
        <v>0</v>
      </c>
      <c r="G46" s="54">
        <f>0</f>
        <v>0</v>
      </c>
      <c r="H46" s="54">
        <f>0</f>
        <v>0</v>
      </c>
      <c r="I46" s="54">
        <f>0</f>
        <v>0</v>
      </c>
      <c r="J46" s="54">
        <f>0</f>
        <v>0</v>
      </c>
      <c r="K46" s="54">
        <f>0</f>
        <v>0</v>
      </c>
      <c r="L46" s="54">
        <f>0</f>
        <v>0</v>
      </c>
      <c r="M46" s="54">
        <f>0</f>
        <v>0</v>
      </c>
      <c r="N46" s="54">
        <f>0</f>
        <v>0</v>
      </c>
      <c r="O46" s="54">
        <f>0</f>
        <v>0</v>
      </c>
      <c r="P46" s="45">
        <f t="shared" si="31"/>
        <v>0</v>
      </c>
      <c r="Q46" s="52">
        <f>0</f>
        <v>0</v>
      </c>
      <c r="R46" s="54">
        <f>0</f>
        <v>0</v>
      </c>
      <c r="S46" s="54">
        <f>0</f>
        <v>0</v>
      </c>
      <c r="T46" s="54">
        <f>0</f>
        <v>0</v>
      </c>
      <c r="U46" s="54">
        <f>0</f>
        <v>0</v>
      </c>
      <c r="V46" s="54">
        <f>0</f>
        <v>0</v>
      </c>
      <c r="W46" s="54">
        <f>0</f>
        <v>0</v>
      </c>
      <c r="X46" s="54">
        <f>0</f>
        <v>0</v>
      </c>
      <c r="Y46" s="54">
        <f>0</f>
        <v>0</v>
      </c>
      <c r="Z46" s="54">
        <f>0</f>
        <v>0</v>
      </c>
      <c r="AA46" s="54">
        <f>0</f>
        <v>0</v>
      </c>
      <c r="AB46" s="54">
        <f>0</f>
        <v>0</v>
      </c>
      <c r="AC46" s="45">
        <f t="shared" si="82"/>
        <v>0</v>
      </c>
      <c r="AD46" s="52">
        <f>0</f>
        <v>0</v>
      </c>
      <c r="AE46" s="54">
        <f>0</f>
        <v>0</v>
      </c>
      <c r="AF46" s="54">
        <f>0</f>
        <v>0</v>
      </c>
      <c r="AG46" s="54">
        <f>0</f>
        <v>0</v>
      </c>
      <c r="AH46" s="54">
        <f>0</f>
        <v>0</v>
      </c>
      <c r="AI46" s="54">
        <f>0</f>
        <v>0</v>
      </c>
      <c r="AJ46" s="54">
        <f>0</f>
        <v>0</v>
      </c>
      <c r="AK46" s="54">
        <f>0</f>
        <v>0</v>
      </c>
      <c r="AL46" s="54">
        <f>0</f>
        <v>0</v>
      </c>
      <c r="AM46" s="54">
        <f>0</f>
        <v>0</v>
      </c>
      <c r="AN46" s="54">
        <f>0</f>
        <v>0</v>
      </c>
      <c r="AO46" s="54">
        <f>0</f>
        <v>0</v>
      </c>
      <c r="AP46" s="45">
        <f t="shared" si="84"/>
        <v>0</v>
      </c>
      <c r="AQ46" s="4"/>
      <c r="AZ46" s="4"/>
    </row>
    <row r="47" spans="1:81" collapsed="1" x14ac:dyDescent="0.25">
      <c r="A47" s="83" t="s">
        <v>96</v>
      </c>
      <c r="B47" s="83" t="s">
        <v>43</v>
      </c>
      <c r="C47" s="83"/>
      <c r="D47" s="84">
        <f t="shared" ref="D47:O47" si="117">D45-D46</f>
        <v>-69498.468152000016</v>
      </c>
      <c r="E47" s="85">
        <f t="shared" ca="1" si="117"/>
        <v>-13396.936304000032</v>
      </c>
      <c r="F47" s="86">
        <f t="shared" ca="1" si="117"/>
        <v>24004.084927999997</v>
      </c>
      <c r="G47" s="86">
        <f t="shared" ca="1" si="117"/>
        <v>42704.595543999952</v>
      </c>
      <c r="H47" s="86">
        <f t="shared" ca="1" si="117"/>
        <v>42704.595543999952</v>
      </c>
      <c r="I47" s="86">
        <f t="shared" ca="1" si="117"/>
        <v>80105.616776000054</v>
      </c>
      <c r="J47" s="86">
        <f t="shared" ca="1" si="117"/>
        <v>126856.89331600002</v>
      </c>
      <c r="K47" s="86">
        <f t="shared" ca="1" si="117"/>
        <v>126856.89331600002</v>
      </c>
      <c r="L47" s="86">
        <f t="shared" ca="1" si="117"/>
        <v>173608.16985599999</v>
      </c>
      <c r="M47" s="86">
        <f t="shared" ca="1" si="117"/>
        <v>211009.1910879999</v>
      </c>
      <c r="N47" s="86">
        <f t="shared" ca="1" si="117"/>
        <v>229709.70170399995</v>
      </c>
      <c r="O47" s="86">
        <f t="shared" ca="1" si="117"/>
        <v>257760.46762800007</v>
      </c>
      <c r="P47" s="74">
        <f t="shared" ca="1" si="31"/>
        <v>1232424.8052439997</v>
      </c>
      <c r="Q47" s="84">
        <f t="shared" ref="Q47:AB47" si="118">Q45-Q46</f>
        <v>257760.46762800007</v>
      </c>
      <c r="R47" s="86">
        <f t="shared" ca="1" si="118"/>
        <v>257760.46762800007</v>
      </c>
      <c r="S47" s="86">
        <f t="shared" ca="1" si="118"/>
        <v>267110.72293599998</v>
      </c>
      <c r="T47" s="86">
        <f t="shared" ca="1" si="118"/>
        <v>267110.72293599998</v>
      </c>
      <c r="U47" s="86">
        <f t="shared" ca="1" si="118"/>
        <v>267110.72293599998</v>
      </c>
      <c r="V47" s="86">
        <f t="shared" ca="1" si="118"/>
        <v>285811.23355200014</v>
      </c>
      <c r="W47" s="86">
        <f t="shared" ca="1" si="118"/>
        <v>285811.23355200014</v>
      </c>
      <c r="X47" s="86">
        <f t="shared" ca="1" si="118"/>
        <v>285811.23355200014</v>
      </c>
      <c r="Y47" s="86">
        <f t="shared" ca="1" si="118"/>
        <v>285811.23355200014</v>
      </c>
      <c r="Z47" s="86">
        <f t="shared" ca="1" si="118"/>
        <v>285811.23355200014</v>
      </c>
      <c r="AA47" s="86">
        <f t="shared" ca="1" si="118"/>
        <v>285811.23355200014</v>
      </c>
      <c r="AB47" s="86">
        <f t="shared" ca="1" si="118"/>
        <v>285811.23355200014</v>
      </c>
      <c r="AC47" s="74">
        <f t="shared" ca="1" si="82"/>
        <v>3317531.7389280004</v>
      </c>
      <c r="AD47" s="84">
        <f t="shared" ref="AD47:AO47" si="119">AD45-AD46</f>
        <v>285811.23355200014</v>
      </c>
      <c r="AE47" s="86">
        <f t="shared" ca="1" si="119"/>
        <v>323212.25478399987</v>
      </c>
      <c r="AF47" s="86">
        <f t="shared" ca="1" si="119"/>
        <v>323212.25478399987</v>
      </c>
      <c r="AG47" s="86">
        <f t="shared" ca="1" si="119"/>
        <v>323212.25478399987</v>
      </c>
      <c r="AH47" s="86">
        <f t="shared" ca="1" si="119"/>
        <v>323212.25478399987</v>
      </c>
      <c r="AI47" s="86">
        <f t="shared" ca="1" si="119"/>
        <v>323212.25478399987</v>
      </c>
      <c r="AJ47" s="86">
        <f t="shared" ca="1" si="119"/>
        <v>341912.76540000003</v>
      </c>
      <c r="AK47" s="86">
        <f t="shared" ca="1" si="119"/>
        <v>341912.76540000003</v>
      </c>
      <c r="AL47" s="86">
        <f t="shared" ca="1" si="119"/>
        <v>341912.76540000003</v>
      </c>
      <c r="AM47" s="86">
        <f t="shared" ca="1" si="119"/>
        <v>341912.76540000003</v>
      </c>
      <c r="AN47" s="86">
        <f t="shared" ca="1" si="119"/>
        <v>341912.76540000003</v>
      </c>
      <c r="AO47" s="86">
        <f t="shared" ca="1" si="119"/>
        <v>341912.76540000003</v>
      </c>
      <c r="AP47" s="74">
        <f t="shared" ca="1" si="84"/>
        <v>3953349.0998719991</v>
      </c>
      <c r="AQ47" s="4"/>
      <c r="AZ47" s="4"/>
    </row>
    <row r="48" spans="1:81" x14ac:dyDescent="0.25">
      <c r="A48" s="30" t="s">
        <v>98</v>
      </c>
      <c r="B48" s="30" t="s">
        <v>36</v>
      </c>
      <c r="C48" s="30"/>
      <c r="D48" s="52">
        <f t="shared" ref="D48:AO48" si="120">SUM(D49:D49)</f>
        <v>2184.5700000000002</v>
      </c>
      <c r="E48" s="53">
        <f t="shared" si="120"/>
        <v>2184.5700000000002</v>
      </c>
      <c r="F48" s="54">
        <f t="shared" si="120"/>
        <v>2184.5700000000002</v>
      </c>
      <c r="G48" s="54">
        <f t="shared" si="120"/>
        <v>2184.5700000000002</v>
      </c>
      <c r="H48" s="54">
        <f t="shared" si="120"/>
        <v>2184.5700000000002</v>
      </c>
      <c r="I48" s="54">
        <f t="shared" si="120"/>
        <v>2184.5700000000002</v>
      </c>
      <c r="J48" s="54">
        <f t="shared" si="120"/>
        <v>2184.5700000000002</v>
      </c>
      <c r="K48" s="54">
        <f t="shared" si="120"/>
        <v>2184.5700000000002</v>
      </c>
      <c r="L48" s="54">
        <f t="shared" si="120"/>
        <v>2184.5700000000002</v>
      </c>
      <c r="M48" s="54">
        <f t="shared" si="120"/>
        <v>2184.5700000000002</v>
      </c>
      <c r="N48" s="54">
        <f t="shared" si="120"/>
        <v>2184.5700000000002</v>
      </c>
      <c r="O48" s="54">
        <f t="shared" si="120"/>
        <v>2184.5700000000002</v>
      </c>
      <c r="P48" s="45">
        <f t="shared" si="31"/>
        <v>26214.84</v>
      </c>
      <c r="Q48" s="52">
        <f t="shared" si="120"/>
        <v>2184.5700000000002</v>
      </c>
      <c r="R48" s="54">
        <f t="shared" si="120"/>
        <v>2184.5700000000002</v>
      </c>
      <c r="S48" s="54">
        <f t="shared" si="120"/>
        <v>2184.5700000000002</v>
      </c>
      <c r="T48" s="54">
        <f t="shared" si="120"/>
        <v>2184.5700000000002</v>
      </c>
      <c r="U48" s="54">
        <f t="shared" si="120"/>
        <v>2184.5700000000002</v>
      </c>
      <c r="V48" s="54">
        <f t="shared" si="120"/>
        <v>2184.5700000000002</v>
      </c>
      <c r="W48" s="54">
        <f t="shared" si="120"/>
        <v>2184.5700000000002</v>
      </c>
      <c r="X48" s="54">
        <f t="shared" si="120"/>
        <v>2184.5700000000002</v>
      </c>
      <c r="Y48" s="54">
        <f t="shared" si="120"/>
        <v>2184.5700000000002</v>
      </c>
      <c r="Z48" s="54">
        <f t="shared" si="120"/>
        <v>2184.5700000000002</v>
      </c>
      <c r="AA48" s="54">
        <f t="shared" si="120"/>
        <v>2184.5700000000002</v>
      </c>
      <c r="AB48" s="54">
        <f t="shared" si="120"/>
        <v>2184.5700000000002</v>
      </c>
      <c r="AC48" s="45">
        <f t="shared" si="82"/>
        <v>26214.84</v>
      </c>
      <c r="AD48" s="52">
        <f t="shared" si="120"/>
        <v>2184.5700000000002</v>
      </c>
      <c r="AE48" s="54">
        <f t="shared" si="120"/>
        <v>2184.5700000000002</v>
      </c>
      <c r="AF48" s="54">
        <f t="shared" si="120"/>
        <v>2184.5700000000002</v>
      </c>
      <c r="AG48" s="54">
        <f t="shared" si="120"/>
        <v>2184.5700000000002</v>
      </c>
      <c r="AH48" s="54">
        <f t="shared" si="120"/>
        <v>2184.5700000000002</v>
      </c>
      <c r="AI48" s="54">
        <f t="shared" si="120"/>
        <v>2184.5700000000002</v>
      </c>
      <c r="AJ48" s="54">
        <f t="shared" si="120"/>
        <v>2184.5700000000002</v>
      </c>
      <c r="AK48" s="54">
        <f t="shared" si="120"/>
        <v>2184.5700000000002</v>
      </c>
      <c r="AL48" s="54">
        <f t="shared" si="120"/>
        <v>2184.5700000000002</v>
      </c>
      <c r="AM48" s="54">
        <f t="shared" si="120"/>
        <v>2184.5700000000002</v>
      </c>
      <c r="AN48" s="54">
        <f t="shared" si="120"/>
        <v>2184.5700000000002</v>
      </c>
      <c r="AO48" s="54">
        <f t="shared" si="120"/>
        <v>2184.5700000000002</v>
      </c>
      <c r="AP48" s="45">
        <f t="shared" si="84"/>
        <v>26214.84</v>
      </c>
      <c r="AQ48" s="4"/>
      <c r="AZ48" s="4"/>
    </row>
    <row r="49" spans="1:54" x14ac:dyDescent="0.25">
      <c r="A49" s="30"/>
      <c r="B49" s="38" t="s">
        <v>102</v>
      </c>
      <c r="C49" s="38" t="s">
        <v>99</v>
      </c>
      <c r="D49" s="55">
        <f>IF(D29&gt;0.5*$AU$42*$AW$42*$AT$43*$AV$43*$AX$28,0.5*$AU$42*$AW$42*$AT$43*$AV$43*$AX$28,$AU$42*$AW$42*$AT$43*$AV$43*$AX$28-D29)</f>
        <v>2184.5700000000002</v>
      </c>
      <c r="E49" s="40">
        <f t="shared" ref="E49:O49" si="121">IF(E29&gt;0.5*$AU$42*$AW$42*$AT$43*$AV$43*$AX$28,0.5*$AU$42*$AW$42*$AT$43*$AV$43*$AX$28,$AU$42*$AW$42*$AT$43*$AV$43*$AX$28-E29)</f>
        <v>2184.5700000000002</v>
      </c>
      <c r="F49" s="56">
        <f t="shared" si="121"/>
        <v>2184.5700000000002</v>
      </c>
      <c r="G49" s="56">
        <f t="shared" si="121"/>
        <v>2184.5700000000002</v>
      </c>
      <c r="H49" s="56">
        <f t="shared" si="121"/>
        <v>2184.5700000000002</v>
      </c>
      <c r="I49" s="56">
        <f t="shared" si="121"/>
        <v>2184.5700000000002</v>
      </c>
      <c r="J49" s="56">
        <f t="shared" si="121"/>
        <v>2184.5700000000002</v>
      </c>
      <c r="K49" s="56">
        <f t="shared" si="121"/>
        <v>2184.5700000000002</v>
      </c>
      <c r="L49" s="56">
        <f t="shared" si="121"/>
        <v>2184.5700000000002</v>
      </c>
      <c r="M49" s="56">
        <f t="shared" si="121"/>
        <v>2184.5700000000002</v>
      </c>
      <c r="N49" s="56">
        <f t="shared" si="121"/>
        <v>2184.5700000000002</v>
      </c>
      <c r="O49" s="56">
        <f t="shared" si="121"/>
        <v>2184.5700000000002</v>
      </c>
      <c r="P49" s="45">
        <f t="shared" si="31"/>
        <v>26214.84</v>
      </c>
      <c r="Q49" s="55">
        <f>IF(Q29&gt;0.5*$AU$42*$AW$42*$AT$43*$AV$43*$AX$28,0.5*$AU$42*$AW$42*$AT$43*$AV$43*$AX$28,$AU$42*$AW$42*$AT$43*$AV$43*$AX$28-Q29)</f>
        <v>2184.5700000000002</v>
      </c>
      <c r="R49" s="56">
        <f t="shared" ref="R49:AB49" si="122">IF(R29&gt;0.5*$AU$42*$AW$42*$AT$43*$AV$43*$AX$28,0.5*$AU$42*$AW$42*$AT$43*$AV$43*$AX$28,$AU$42*$AW$42*$AT$43*$AV$43*$AX$28-R29)</f>
        <v>2184.5700000000002</v>
      </c>
      <c r="S49" s="56">
        <f t="shared" si="122"/>
        <v>2184.5700000000002</v>
      </c>
      <c r="T49" s="56">
        <f t="shared" si="122"/>
        <v>2184.5700000000002</v>
      </c>
      <c r="U49" s="56">
        <f t="shared" si="122"/>
        <v>2184.5700000000002</v>
      </c>
      <c r="V49" s="56">
        <f t="shared" si="122"/>
        <v>2184.5700000000002</v>
      </c>
      <c r="W49" s="56">
        <f t="shared" si="122"/>
        <v>2184.5700000000002</v>
      </c>
      <c r="X49" s="56">
        <f t="shared" si="122"/>
        <v>2184.5700000000002</v>
      </c>
      <c r="Y49" s="56">
        <f t="shared" si="122"/>
        <v>2184.5700000000002</v>
      </c>
      <c r="Z49" s="56">
        <f t="shared" si="122"/>
        <v>2184.5700000000002</v>
      </c>
      <c r="AA49" s="56">
        <f t="shared" si="122"/>
        <v>2184.5700000000002</v>
      </c>
      <c r="AB49" s="56">
        <f t="shared" si="122"/>
        <v>2184.5700000000002</v>
      </c>
      <c r="AC49" s="45">
        <f t="shared" si="82"/>
        <v>26214.84</v>
      </c>
      <c r="AD49" s="55">
        <f>IF(AD29&gt;0.5*$AU$42*$AW$42*$AT$43*$AV$43*$AX$28,0.5*$AU$42*$AW$42*$AT$43*$AV$43*$AX$28,$AU$42*$AW$42*$AT$43*$AV$43*$AX$28-AD29)</f>
        <v>2184.5700000000002</v>
      </c>
      <c r="AE49" s="56">
        <f t="shared" ref="AE49:AO49" si="123">IF(AE29&gt;0.5*$AU$42*$AW$42*$AT$43*$AV$43*$AX$28,0.5*$AU$42*$AW$42*$AT$43*$AV$43*$AX$28,$AU$42*$AW$42*$AT$43*$AV$43*$AX$28-AE29)</f>
        <v>2184.5700000000002</v>
      </c>
      <c r="AF49" s="56">
        <f t="shared" si="123"/>
        <v>2184.5700000000002</v>
      </c>
      <c r="AG49" s="56">
        <f t="shared" si="123"/>
        <v>2184.5700000000002</v>
      </c>
      <c r="AH49" s="56">
        <f t="shared" si="123"/>
        <v>2184.5700000000002</v>
      </c>
      <c r="AI49" s="56">
        <f t="shared" si="123"/>
        <v>2184.5700000000002</v>
      </c>
      <c r="AJ49" s="56">
        <f t="shared" si="123"/>
        <v>2184.5700000000002</v>
      </c>
      <c r="AK49" s="56">
        <f t="shared" si="123"/>
        <v>2184.5700000000002</v>
      </c>
      <c r="AL49" s="56">
        <f t="shared" si="123"/>
        <v>2184.5700000000002</v>
      </c>
      <c r="AM49" s="56">
        <f t="shared" si="123"/>
        <v>2184.5700000000002</v>
      </c>
      <c r="AN49" s="56">
        <f t="shared" si="123"/>
        <v>2184.5700000000002</v>
      </c>
      <c r="AO49" s="56">
        <f t="shared" si="123"/>
        <v>2184.5700000000002</v>
      </c>
      <c r="AP49" s="45">
        <f t="shared" si="84"/>
        <v>26214.84</v>
      </c>
      <c r="AQ49" s="4"/>
      <c r="AZ49" s="4"/>
    </row>
    <row r="50" spans="1:54" x14ac:dyDescent="0.25">
      <c r="A50" s="131" t="s">
        <v>106</v>
      </c>
      <c r="B50" s="131" t="s">
        <v>37</v>
      </c>
      <c r="C50" s="131"/>
      <c r="D50" s="82">
        <f t="shared" ref="D50:O50" si="124">D47-D48</f>
        <v>-71683.038152000023</v>
      </c>
      <c r="E50" s="73">
        <f t="shared" ca="1" si="124"/>
        <v>-15581.506304000031</v>
      </c>
      <c r="F50" s="82">
        <f t="shared" ca="1" si="124"/>
        <v>21819.514927999997</v>
      </c>
      <c r="G50" s="82">
        <f t="shared" ca="1" si="124"/>
        <v>40520.025543999953</v>
      </c>
      <c r="H50" s="82">
        <f t="shared" ca="1" si="124"/>
        <v>40520.025543999953</v>
      </c>
      <c r="I50" s="82">
        <f t="shared" ca="1" si="124"/>
        <v>77921.046776000047</v>
      </c>
      <c r="J50" s="82">
        <f t="shared" ca="1" si="124"/>
        <v>124672.32331600001</v>
      </c>
      <c r="K50" s="82">
        <f t="shared" ca="1" si="124"/>
        <v>124672.32331600001</v>
      </c>
      <c r="L50" s="82">
        <f t="shared" ca="1" si="124"/>
        <v>171423.59985599999</v>
      </c>
      <c r="M50" s="82">
        <f t="shared" ca="1" si="124"/>
        <v>208824.6210879999</v>
      </c>
      <c r="N50" s="82">
        <f t="shared" ca="1" si="124"/>
        <v>227525.13170399994</v>
      </c>
      <c r="O50" s="82">
        <f t="shared" ca="1" si="124"/>
        <v>255575.89762800006</v>
      </c>
      <c r="P50" s="74">
        <f t="shared" ca="1" si="31"/>
        <v>1206209.9652439998</v>
      </c>
      <c r="Q50" s="82">
        <f t="shared" ref="Q50:AB50" si="125">Q47-Q48</f>
        <v>255575.89762800006</v>
      </c>
      <c r="R50" s="82">
        <f t="shared" ca="1" si="125"/>
        <v>255575.89762800006</v>
      </c>
      <c r="S50" s="82">
        <f t="shared" ca="1" si="125"/>
        <v>264926.15293599997</v>
      </c>
      <c r="T50" s="82">
        <f t="shared" ca="1" si="125"/>
        <v>264926.15293599997</v>
      </c>
      <c r="U50" s="82">
        <f t="shared" ca="1" si="125"/>
        <v>264926.15293599997</v>
      </c>
      <c r="V50" s="82">
        <f t="shared" ca="1" si="125"/>
        <v>283626.66355200013</v>
      </c>
      <c r="W50" s="82">
        <f t="shared" ca="1" si="125"/>
        <v>283626.66355200013</v>
      </c>
      <c r="X50" s="82">
        <f t="shared" ca="1" si="125"/>
        <v>283626.66355200013</v>
      </c>
      <c r="Y50" s="82">
        <f t="shared" ca="1" si="125"/>
        <v>283626.66355200013</v>
      </c>
      <c r="Z50" s="82">
        <f t="shared" ca="1" si="125"/>
        <v>283626.66355200013</v>
      </c>
      <c r="AA50" s="82">
        <f t="shared" ca="1" si="125"/>
        <v>283626.66355200013</v>
      </c>
      <c r="AB50" s="82">
        <f t="shared" ca="1" si="125"/>
        <v>283626.66355200013</v>
      </c>
      <c r="AC50" s="74">
        <f t="shared" ca="1" si="82"/>
        <v>3291316.8989280011</v>
      </c>
      <c r="AD50" s="82">
        <f t="shared" ref="AD50:AO50" si="126">AD47-AD48</f>
        <v>283626.66355200013</v>
      </c>
      <c r="AE50" s="82">
        <f t="shared" ca="1" si="126"/>
        <v>321027.68478399987</v>
      </c>
      <c r="AF50" s="82">
        <f t="shared" ca="1" si="126"/>
        <v>321027.68478399987</v>
      </c>
      <c r="AG50" s="82">
        <f t="shared" ca="1" si="126"/>
        <v>321027.68478399987</v>
      </c>
      <c r="AH50" s="82">
        <f t="shared" ca="1" si="126"/>
        <v>321027.68478399987</v>
      </c>
      <c r="AI50" s="82">
        <f t="shared" ca="1" si="126"/>
        <v>321027.68478399987</v>
      </c>
      <c r="AJ50" s="82">
        <f t="shared" ca="1" si="126"/>
        <v>339728.19540000003</v>
      </c>
      <c r="AK50" s="82">
        <f t="shared" ca="1" si="126"/>
        <v>339728.19540000003</v>
      </c>
      <c r="AL50" s="82">
        <f t="shared" ca="1" si="126"/>
        <v>339728.19540000003</v>
      </c>
      <c r="AM50" s="82">
        <f t="shared" ca="1" si="126"/>
        <v>339728.19540000003</v>
      </c>
      <c r="AN50" s="82">
        <f t="shared" ca="1" si="126"/>
        <v>339728.19540000003</v>
      </c>
      <c r="AO50" s="82">
        <f t="shared" ca="1" si="126"/>
        <v>339728.19540000003</v>
      </c>
      <c r="AP50" s="74">
        <f t="shared" ca="1" si="84"/>
        <v>3927134.2598719997</v>
      </c>
      <c r="AQ50" s="4"/>
      <c r="AZ50" s="4"/>
    </row>
    <row r="51" spans="1:54" x14ac:dyDescent="0.25">
      <c r="A51" s="57"/>
      <c r="B51" s="57"/>
      <c r="C51" s="57"/>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4"/>
    </row>
    <row r="52" spans="1:54" collapsed="1" x14ac:dyDescent="0.25">
      <c r="A52" s="114"/>
      <c r="B52" s="115" t="s">
        <v>108</v>
      </c>
      <c r="C52" s="114"/>
      <c r="D52" s="116">
        <f>D50</f>
        <v>-71683.038152000023</v>
      </c>
      <c r="E52" s="116">
        <f t="shared" ref="E52:N52" ca="1" si="127">D52+E50</f>
        <v>-87264.544456000061</v>
      </c>
      <c r="F52" s="116">
        <f t="shared" ca="1" si="127"/>
        <v>-65445.029528000065</v>
      </c>
      <c r="G52" s="116">
        <f t="shared" ca="1" si="127"/>
        <v>-24925.003984000112</v>
      </c>
      <c r="H52" s="116">
        <f t="shared" ca="1" si="127"/>
        <v>15595.021559999841</v>
      </c>
      <c r="I52" s="116">
        <f t="shared" ca="1" si="127"/>
        <v>93516.06833599988</v>
      </c>
      <c r="J52" s="116">
        <f t="shared" ca="1" si="127"/>
        <v>218188.3916519999</v>
      </c>
      <c r="K52" s="116">
        <f t="shared" ca="1" si="127"/>
        <v>342860.7149679999</v>
      </c>
      <c r="L52" s="116">
        <f t="shared" ca="1" si="127"/>
        <v>514284.31482399988</v>
      </c>
      <c r="M52" s="116">
        <f t="shared" ca="1" si="127"/>
        <v>723108.93591199978</v>
      </c>
      <c r="N52" s="116">
        <f t="shared" ca="1" si="127"/>
        <v>950634.06761599972</v>
      </c>
      <c r="O52" s="116">
        <f ca="1">N52+O50</f>
        <v>1206209.9652439998</v>
      </c>
      <c r="P52" s="117">
        <f ca="1">O52</f>
        <v>1206209.9652439998</v>
      </c>
      <c r="Q52" s="116">
        <f t="shared" ref="Q52:AB52" ca="1" si="128">P52+Q50</f>
        <v>1461785.8628719999</v>
      </c>
      <c r="R52" s="116">
        <f t="shared" ca="1" si="128"/>
        <v>1717361.7604999999</v>
      </c>
      <c r="S52" s="116">
        <f t="shared" ca="1" si="128"/>
        <v>1982287.9134359998</v>
      </c>
      <c r="T52" s="116">
        <f t="shared" ca="1" si="128"/>
        <v>2247214.0663719997</v>
      </c>
      <c r="U52" s="116">
        <f t="shared" ca="1" si="128"/>
        <v>2512140.2193079996</v>
      </c>
      <c r="V52" s="116">
        <f t="shared" ca="1" si="128"/>
        <v>2795766.8828599998</v>
      </c>
      <c r="W52" s="116">
        <f t="shared" ca="1" si="128"/>
        <v>3079393.546412</v>
      </c>
      <c r="X52" s="116">
        <f t="shared" ca="1" si="128"/>
        <v>3363020.2099640002</v>
      </c>
      <c r="Y52" s="116">
        <f t="shared" ca="1" si="128"/>
        <v>3646646.8735160003</v>
      </c>
      <c r="Z52" s="116">
        <f t="shared" ca="1" si="128"/>
        <v>3930273.5370680005</v>
      </c>
      <c r="AA52" s="116">
        <f t="shared" ca="1" si="128"/>
        <v>4213900.2006200003</v>
      </c>
      <c r="AB52" s="116">
        <f t="shared" ca="1" si="128"/>
        <v>4497526.8641720004</v>
      </c>
      <c r="AC52" s="117">
        <f ca="1">AB52</f>
        <v>4497526.8641720004</v>
      </c>
      <c r="AD52" s="116">
        <f t="shared" ref="AD52:AO52" ca="1" si="129">AC52+AD50</f>
        <v>4781153.5277240006</v>
      </c>
      <c r="AE52" s="116">
        <f t="shared" ca="1" si="129"/>
        <v>5102181.2125080004</v>
      </c>
      <c r="AF52" s="116">
        <f t="shared" ca="1" si="129"/>
        <v>5423208.8972920002</v>
      </c>
      <c r="AG52" s="116">
        <f t="shared" ca="1" si="129"/>
        <v>5744236.582076</v>
      </c>
      <c r="AH52" s="116">
        <f t="shared" ca="1" si="129"/>
        <v>6065264.2668599999</v>
      </c>
      <c r="AI52" s="116">
        <f t="shared" ca="1" si="129"/>
        <v>6386291.9516439997</v>
      </c>
      <c r="AJ52" s="116">
        <f t="shared" ca="1" si="129"/>
        <v>6726020.1470439993</v>
      </c>
      <c r="AK52" s="116">
        <f t="shared" ca="1" si="129"/>
        <v>7065748.3424439989</v>
      </c>
      <c r="AL52" s="116">
        <f t="shared" ca="1" si="129"/>
        <v>7405476.5378439985</v>
      </c>
      <c r="AM52" s="116">
        <f t="shared" ca="1" si="129"/>
        <v>7745204.7332439981</v>
      </c>
      <c r="AN52" s="116">
        <f t="shared" ca="1" si="129"/>
        <v>8084932.9286439978</v>
      </c>
      <c r="AO52" s="116">
        <f t="shared" ca="1" si="129"/>
        <v>8424661.1240439974</v>
      </c>
      <c r="AP52" s="117">
        <f ca="1">AO52</f>
        <v>8424661.1240439974</v>
      </c>
      <c r="AQ52" s="4"/>
      <c r="AZ52" s="4"/>
    </row>
    <row r="53" spans="1:54" x14ac:dyDescent="0.25">
      <c r="A53" s="127"/>
      <c r="B53" s="126" t="s">
        <v>109</v>
      </c>
      <c r="C53" s="127"/>
      <c r="D53" s="128">
        <f>$E$66-$E$62</f>
        <v>620500</v>
      </c>
      <c r="E53" s="128">
        <f t="shared" ref="E53:AP53" si="130">$E$66-$E$62</f>
        <v>620500</v>
      </c>
      <c r="F53" s="128">
        <f t="shared" si="130"/>
        <v>620500</v>
      </c>
      <c r="G53" s="128">
        <f t="shared" si="130"/>
        <v>620500</v>
      </c>
      <c r="H53" s="128">
        <f t="shared" si="130"/>
        <v>620500</v>
      </c>
      <c r="I53" s="128">
        <f t="shared" si="130"/>
        <v>620500</v>
      </c>
      <c r="J53" s="128">
        <f t="shared" si="130"/>
        <v>620500</v>
      </c>
      <c r="K53" s="128">
        <f t="shared" si="130"/>
        <v>620500</v>
      </c>
      <c r="L53" s="128">
        <f t="shared" si="130"/>
        <v>620500</v>
      </c>
      <c r="M53" s="128">
        <f t="shared" si="130"/>
        <v>620500</v>
      </c>
      <c r="N53" s="128">
        <f t="shared" si="130"/>
        <v>620500</v>
      </c>
      <c r="O53" s="128">
        <f t="shared" si="130"/>
        <v>620500</v>
      </c>
      <c r="P53" s="128">
        <f t="shared" si="130"/>
        <v>620500</v>
      </c>
      <c r="Q53" s="128">
        <f t="shared" si="130"/>
        <v>620500</v>
      </c>
      <c r="R53" s="128">
        <f t="shared" si="130"/>
        <v>620500</v>
      </c>
      <c r="S53" s="128">
        <f t="shared" si="130"/>
        <v>620500</v>
      </c>
      <c r="T53" s="128">
        <f t="shared" si="130"/>
        <v>620500</v>
      </c>
      <c r="U53" s="128">
        <f t="shared" si="130"/>
        <v>620500</v>
      </c>
      <c r="V53" s="128">
        <f t="shared" si="130"/>
        <v>620500</v>
      </c>
      <c r="W53" s="128">
        <f t="shared" si="130"/>
        <v>620500</v>
      </c>
      <c r="X53" s="128">
        <f t="shared" si="130"/>
        <v>620500</v>
      </c>
      <c r="Y53" s="128">
        <f t="shared" si="130"/>
        <v>620500</v>
      </c>
      <c r="Z53" s="128">
        <f t="shared" si="130"/>
        <v>620500</v>
      </c>
      <c r="AA53" s="128">
        <f t="shared" si="130"/>
        <v>620500</v>
      </c>
      <c r="AB53" s="128">
        <f t="shared" si="130"/>
        <v>620500</v>
      </c>
      <c r="AC53" s="128">
        <f t="shared" si="130"/>
        <v>620500</v>
      </c>
      <c r="AD53" s="128">
        <f t="shared" si="130"/>
        <v>620500</v>
      </c>
      <c r="AE53" s="128">
        <f t="shared" si="130"/>
        <v>620500</v>
      </c>
      <c r="AF53" s="128">
        <f t="shared" si="130"/>
        <v>620500</v>
      </c>
      <c r="AG53" s="128">
        <f t="shared" si="130"/>
        <v>620500</v>
      </c>
      <c r="AH53" s="128">
        <f t="shared" si="130"/>
        <v>620500</v>
      </c>
      <c r="AI53" s="128">
        <f t="shared" si="130"/>
        <v>620500</v>
      </c>
      <c r="AJ53" s="128">
        <f t="shared" si="130"/>
        <v>620500</v>
      </c>
      <c r="AK53" s="128">
        <f t="shared" si="130"/>
        <v>620500</v>
      </c>
      <c r="AL53" s="128">
        <f t="shared" si="130"/>
        <v>620500</v>
      </c>
      <c r="AM53" s="128">
        <f t="shared" si="130"/>
        <v>620500</v>
      </c>
      <c r="AN53" s="128">
        <f t="shared" si="130"/>
        <v>620500</v>
      </c>
      <c r="AO53" s="128">
        <f t="shared" si="130"/>
        <v>620500</v>
      </c>
      <c r="AP53" s="128">
        <f t="shared" si="130"/>
        <v>620500</v>
      </c>
      <c r="AQ53" s="4"/>
      <c r="AZ53" s="4"/>
    </row>
    <row r="54" spans="1:54" x14ac:dyDescent="0.25">
      <c r="A54" s="59"/>
      <c r="B54" s="57"/>
      <c r="C54" s="57"/>
      <c r="D54" s="57">
        <v>1</v>
      </c>
      <c r="E54" s="57">
        <v>2</v>
      </c>
      <c r="F54" s="57">
        <v>3</v>
      </c>
      <c r="G54" s="57">
        <v>4</v>
      </c>
      <c r="H54" s="57">
        <v>5</v>
      </c>
      <c r="I54" s="57">
        <v>6</v>
      </c>
      <c r="J54" s="57">
        <v>7</v>
      </c>
      <c r="K54" s="57">
        <v>8</v>
      </c>
      <c r="L54" s="57">
        <v>9</v>
      </c>
      <c r="M54" s="57">
        <v>10</v>
      </c>
      <c r="N54" s="57">
        <v>11</v>
      </c>
      <c r="O54" s="57">
        <v>12</v>
      </c>
      <c r="P54" s="57" t="s">
        <v>42</v>
      </c>
      <c r="Q54" s="57">
        <f>O54+1</f>
        <v>13</v>
      </c>
      <c r="R54" s="57">
        <f>Q54+1</f>
        <v>14</v>
      </c>
      <c r="S54" s="57">
        <f t="shared" ref="S54:AB54" si="131">R54+1</f>
        <v>15</v>
      </c>
      <c r="T54" s="57">
        <f t="shared" si="131"/>
        <v>16</v>
      </c>
      <c r="U54" s="57">
        <f t="shared" si="131"/>
        <v>17</v>
      </c>
      <c r="V54" s="57">
        <f t="shared" si="131"/>
        <v>18</v>
      </c>
      <c r="W54" s="57">
        <f t="shared" si="131"/>
        <v>19</v>
      </c>
      <c r="X54" s="57">
        <f t="shared" si="131"/>
        <v>20</v>
      </c>
      <c r="Y54" s="57">
        <f t="shared" si="131"/>
        <v>21</v>
      </c>
      <c r="Z54" s="57">
        <f t="shared" si="131"/>
        <v>22</v>
      </c>
      <c r="AA54" s="57">
        <f t="shared" si="131"/>
        <v>23</v>
      </c>
      <c r="AB54" s="57">
        <f t="shared" si="131"/>
        <v>24</v>
      </c>
      <c r="AC54" s="57" t="s">
        <v>46</v>
      </c>
      <c r="AD54" s="57">
        <f>AB54+1</f>
        <v>25</v>
      </c>
      <c r="AE54" s="57">
        <f>AD54+1</f>
        <v>26</v>
      </c>
      <c r="AF54" s="57">
        <f t="shared" ref="AF54:AO54" si="132">AE54+1</f>
        <v>27</v>
      </c>
      <c r="AG54" s="57">
        <f t="shared" si="132"/>
        <v>28</v>
      </c>
      <c r="AH54" s="57">
        <f t="shared" si="132"/>
        <v>29</v>
      </c>
      <c r="AI54" s="57">
        <f t="shared" si="132"/>
        <v>30</v>
      </c>
      <c r="AJ54" s="57">
        <f t="shared" si="132"/>
        <v>31</v>
      </c>
      <c r="AK54" s="57">
        <f t="shared" si="132"/>
        <v>32</v>
      </c>
      <c r="AL54" s="57">
        <f t="shared" si="132"/>
        <v>33</v>
      </c>
      <c r="AM54" s="57">
        <f t="shared" si="132"/>
        <v>34</v>
      </c>
      <c r="AN54" s="57">
        <f t="shared" si="132"/>
        <v>35</v>
      </c>
      <c r="AO54" s="57">
        <f t="shared" si="132"/>
        <v>36</v>
      </c>
      <c r="AP54" s="57" t="s">
        <v>47</v>
      </c>
      <c r="AQ54" s="4"/>
    </row>
    <row r="55" spans="1:54" x14ac:dyDescent="0.25">
      <c r="A55" s="59"/>
      <c r="B55" s="57"/>
      <c r="C55" s="57"/>
      <c r="D55" s="57"/>
      <c r="E55" s="57"/>
      <c r="F55" s="60"/>
      <c r="G55" s="60"/>
      <c r="H55" s="60"/>
      <c r="I55" s="60"/>
      <c r="J55" s="60"/>
      <c r="K55" s="60"/>
      <c r="L55" s="60"/>
      <c r="M55" s="60"/>
      <c r="N55" s="60"/>
      <c r="O55" s="60"/>
      <c r="P55" s="61"/>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4"/>
    </row>
    <row r="56" spans="1:54" x14ac:dyDescent="0.25">
      <c r="A56" s="87" t="s">
        <v>110</v>
      </c>
      <c r="B56" s="88"/>
      <c r="C56" s="89"/>
      <c r="D56" s="90"/>
      <c r="E56" s="90"/>
      <c r="F56" s="90"/>
      <c r="G56" s="90"/>
      <c r="H56" s="90"/>
      <c r="I56" s="57"/>
      <c r="J56" s="57"/>
      <c r="K56" s="57"/>
      <c r="L56" s="62"/>
      <c r="M56" s="62"/>
      <c r="N56" s="62"/>
      <c r="O56" s="62"/>
      <c r="P56" s="63"/>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4"/>
    </row>
    <row r="57" spans="1:54" x14ac:dyDescent="0.25">
      <c r="A57" s="118"/>
      <c r="B57" s="119" t="s">
        <v>111</v>
      </c>
      <c r="C57" s="120"/>
      <c r="D57" s="120"/>
      <c r="E57" s="124">
        <f>IF($AT$4="островок",125000,175000)</f>
        <v>175000</v>
      </c>
      <c r="F57" s="120"/>
      <c r="G57" s="120"/>
      <c r="H57" s="120"/>
      <c r="I57" s="57"/>
      <c r="J57" s="57"/>
      <c r="K57" s="57"/>
      <c r="L57" s="62"/>
      <c r="M57" s="62"/>
      <c r="N57" s="62"/>
      <c r="O57" s="62"/>
      <c r="P57" s="63"/>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4"/>
    </row>
    <row r="58" spans="1:54" x14ac:dyDescent="0.25">
      <c r="A58" s="118"/>
      <c r="B58" s="119" t="s">
        <v>112</v>
      </c>
      <c r="C58" s="120"/>
      <c r="D58" s="120"/>
      <c r="E58" s="121">
        <f>SUM(E59:E65)</f>
        <v>1045500</v>
      </c>
      <c r="F58" s="120"/>
      <c r="G58" s="120"/>
      <c r="H58" s="120"/>
      <c r="I58" s="57"/>
      <c r="J58" s="57"/>
      <c r="K58" s="57"/>
      <c r="L58" s="62"/>
      <c r="M58" s="62"/>
      <c r="N58" s="62"/>
      <c r="O58" s="62"/>
      <c r="P58" s="63"/>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4"/>
      <c r="BA58" s="4"/>
      <c r="BB58" s="4"/>
    </row>
    <row r="59" spans="1:54" x14ac:dyDescent="0.25">
      <c r="A59" s="30"/>
      <c r="B59" s="64" t="s">
        <v>142</v>
      </c>
      <c r="C59" s="64"/>
      <c r="D59" s="64"/>
      <c r="E59" s="125">
        <f>IF(AT$4="островок",3000,13500)</f>
        <v>13500</v>
      </c>
      <c r="F59" s="66"/>
      <c r="G59" s="66"/>
      <c r="H59" s="64"/>
      <c r="I59" s="57"/>
      <c r="J59" s="57"/>
      <c r="K59" s="57"/>
      <c r="L59" s="62"/>
      <c r="M59" s="62"/>
      <c r="N59" s="62"/>
      <c r="O59" s="62"/>
      <c r="P59" s="63"/>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4"/>
      <c r="BA59" s="4"/>
      <c r="BB59" s="4"/>
    </row>
    <row r="60" spans="1:54" x14ac:dyDescent="0.25">
      <c r="A60" s="30"/>
      <c r="B60" s="64" t="s">
        <v>145</v>
      </c>
      <c r="C60" s="64"/>
      <c r="D60" s="64"/>
      <c r="E60" s="125">
        <v>9000</v>
      </c>
      <c r="F60" s="66"/>
      <c r="G60" s="66"/>
      <c r="H60" s="64"/>
      <c r="I60" s="57"/>
      <c r="J60" s="57"/>
      <c r="K60" s="57"/>
      <c r="L60" s="62"/>
      <c r="M60" s="62"/>
      <c r="N60" s="62"/>
      <c r="O60" s="62"/>
      <c r="P60" s="63"/>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4"/>
      <c r="AY60" s="4"/>
      <c r="BA60" s="4"/>
      <c r="BB60" s="4"/>
    </row>
    <row r="61" spans="1:54" x14ac:dyDescent="0.25">
      <c r="A61" s="30"/>
      <c r="B61" s="30" t="s">
        <v>113</v>
      </c>
      <c r="C61" s="64"/>
      <c r="D61" s="64"/>
      <c r="E61" s="125">
        <f>AV28*AX28*2</f>
        <v>120000</v>
      </c>
      <c r="F61" s="64"/>
      <c r="G61" s="64"/>
      <c r="H61" s="64"/>
      <c r="I61" s="57"/>
      <c r="J61" s="57"/>
      <c r="K61" s="57"/>
      <c r="L61" s="67"/>
      <c r="M61" s="67"/>
      <c r="N61" s="67"/>
      <c r="O61" s="67"/>
      <c r="P61" s="68"/>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4"/>
      <c r="BA61" s="4"/>
      <c r="BB61" s="4"/>
    </row>
    <row r="62" spans="1:54" x14ac:dyDescent="0.25">
      <c r="A62" s="30"/>
      <c r="B62" s="30" t="s">
        <v>114</v>
      </c>
      <c r="C62" s="64"/>
      <c r="D62" s="64"/>
      <c r="E62" s="125">
        <f>IF(AT4="островок",300000,600000)</f>
        <v>600000</v>
      </c>
      <c r="F62" s="64"/>
      <c r="G62" s="64"/>
      <c r="H62" s="64"/>
      <c r="I62" s="57"/>
      <c r="J62" s="57"/>
      <c r="K62" s="57"/>
      <c r="L62" s="67"/>
      <c r="M62" s="67"/>
      <c r="N62" s="67"/>
      <c r="O62" s="67"/>
      <c r="P62" s="68"/>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4"/>
      <c r="BA62" s="4"/>
      <c r="BB62" s="4"/>
    </row>
    <row r="63" spans="1:54" x14ac:dyDescent="0.25">
      <c r="A63" s="30"/>
      <c r="B63" s="132" t="s">
        <v>143</v>
      </c>
      <c r="C63" s="132"/>
      <c r="D63" s="64"/>
      <c r="E63" s="125">
        <f>IF(AT4="островок",20000,70000)</f>
        <v>70000</v>
      </c>
      <c r="F63" s="64"/>
      <c r="G63" s="64"/>
      <c r="H63" s="64"/>
      <c r="I63" s="57"/>
      <c r="J63" s="57"/>
      <c r="K63" s="57"/>
      <c r="L63" s="67"/>
      <c r="M63" s="67"/>
      <c r="N63" s="67"/>
      <c r="O63" s="67"/>
      <c r="P63" s="68"/>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4"/>
      <c r="AY63" s="4"/>
      <c r="BA63" s="4"/>
      <c r="BB63" s="4"/>
    </row>
    <row r="64" spans="1:54" x14ac:dyDescent="0.25">
      <c r="A64" s="30"/>
      <c r="B64" s="30" t="s">
        <v>144</v>
      </c>
      <c r="C64" s="64"/>
      <c r="D64" s="64"/>
      <c r="E64" s="125">
        <f>IF(AT$4="островок",67000,93000)</f>
        <v>93000</v>
      </c>
      <c r="F64" s="64"/>
      <c r="G64" s="64"/>
      <c r="H64" s="64"/>
      <c r="I64" s="57"/>
      <c r="J64" s="57"/>
      <c r="K64" s="57"/>
      <c r="L64" s="67"/>
      <c r="M64" s="67"/>
      <c r="N64" s="67"/>
      <c r="O64" s="67"/>
      <c r="P64" s="68"/>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4"/>
      <c r="AY64" s="4"/>
      <c r="BA64" s="4"/>
      <c r="BB64" s="4"/>
    </row>
    <row r="65" spans="1:54" x14ac:dyDescent="0.25">
      <c r="A65" s="64"/>
      <c r="B65" s="133" t="s">
        <v>141</v>
      </c>
      <c r="C65" s="133"/>
      <c r="D65" s="69"/>
      <c r="E65" s="65">
        <f>IF(AT4="островок",40000,140000)</f>
        <v>140000</v>
      </c>
      <c r="F65" s="69"/>
      <c r="G65" s="64"/>
      <c r="H65" s="64"/>
      <c r="I65" s="57"/>
      <c r="J65" s="57"/>
      <c r="K65" s="57"/>
      <c r="L65" s="67"/>
      <c r="M65" s="67"/>
      <c r="N65" s="67"/>
      <c r="O65" s="67"/>
      <c r="P65" s="68"/>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4"/>
      <c r="AY65" s="4"/>
      <c r="BA65" s="4"/>
      <c r="BB65" s="4"/>
    </row>
    <row r="66" spans="1:54" x14ac:dyDescent="0.25">
      <c r="A66" s="76"/>
      <c r="B66" s="83" t="s">
        <v>40</v>
      </c>
      <c r="C66" s="91"/>
      <c r="D66" s="91"/>
      <c r="E66" s="86">
        <f>E58+E57</f>
        <v>1220500</v>
      </c>
      <c r="F66" s="90"/>
      <c r="G66" s="90"/>
      <c r="H66" s="90"/>
      <c r="I66" s="57"/>
      <c r="J66" s="57"/>
      <c r="K66" s="57"/>
      <c r="L66" s="67"/>
      <c r="M66" s="67"/>
      <c r="N66" s="67"/>
      <c r="O66" s="67"/>
      <c r="P66" s="68"/>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4"/>
      <c r="AY66" s="4"/>
      <c r="BA66" s="4"/>
      <c r="BB66" s="4"/>
    </row>
    <row r="67" spans="1:54" x14ac:dyDescent="0.25">
      <c r="A67" s="70" t="s">
        <v>48</v>
      </c>
      <c r="B67" s="64"/>
      <c r="C67" s="64"/>
      <c r="D67" s="64"/>
      <c r="E67" s="71">
        <f ca="1">P50/E66</f>
        <v>0.98829165525931983</v>
      </c>
      <c r="F67" s="64" t="s">
        <v>115</v>
      </c>
      <c r="G67" s="64"/>
      <c r="H67" s="64"/>
      <c r="I67" s="57"/>
      <c r="J67" s="57"/>
      <c r="K67" s="57"/>
      <c r="L67" s="60"/>
      <c r="M67" s="60"/>
      <c r="N67" s="60"/>
      <c r="O67" s="60"/>
      <c r="P67" s="61"/>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4"/>
      <c r="AY67" s="4"/>
      <c r="AZ67" s="4"/>
      <c r="BA67" s="4"/>
      <c r="BB67" s="4"/>
    </row>
    <row r="68" spans="1:54" x14ac:dyDescent="0.25">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4"/>
      <c r="AY68" s="4"/>
      <c r="AZ68" s="4"/>
      <c r="BA68" s="4"/>
      <c r="BB68" s="4"/>
    </row>
    <row r="69" spans="1:54" x14ac:dyDescent="0.25">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4"/>
      <c r="AY69" s="4"/>
      <c r="AZ69" s="4"/>
      <c r="BA69" s="4"/>
      <c r="BB69" s="4"/>
    </row>
    <row r="70" spans="1:54" x14ac:dyDescent="0.25">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4"/>
      <c r="AY70" s="4"/>
      <c r="AZ70" s="4"/>
      <c r="BA70" s="4"/>
      <c r="BB70" s="4"/>
    </row>
    <row r="71" spans="1:54" x14ac:dyDescent="0.25">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4"/>
      <c r="AY71" s="4"/>
      <c r="AZ71" s="4"/>
      <c r="BA71" s="4"/>
      <c r="BB71" s="4"/>
    </row>
    <row r="72" spans="1:54" x14ac:dyDescent="0.25">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22"/>
      <c r="AZ72" s="4"/>
      <c r="BA72" s="4"/>
      <c r="BB72" s="4"/>
    </row>
    <row r="73" spans="1:54" x14ac:dyDescent="0.25">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Z73" s="4"/>
      <c r="BA73" s="4"/>
      <c r="BB73" s="4"/>
    </row>
    <row r="74" spans="1:54" x14ac:dyDescent="0.25">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Z74" s="4"/>
      <c r="BA74" s="4"/>
      <c r="BB74" s="4"/>
    </row>
    <row r="75" spans="1:54" x14ac:dyDescent="0.25">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Z75" s="4"/>
      <c r="BA75" s="4"/>
      <c r="BB75" s="4"/>
    </row>
    <row r="76" spans="1:54" x14ac:dyDescent="0.25">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Z76" s="4"/>
      <c r="BA76" s="4"/>
      <c r="BB76" s="4"/>
    </row>
    <row r="77" spans="1:54" x14ac:dyDescent="0.25">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Z77" s="4"/>
      <c r="BA77" s="4"/>
      <c r="BB77" s="4"/>
    </row>
    <row r="78" spans="1:54" x14ac:dyDescent="0.25">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Z78" s="4"/>
      <c r="BA78" s="4"/>
      <c r="BB78" s="4"/>
    </row>
    <row r="79" spans="1:54" x14ac:dyDescent="0.25">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Z79" s="4"/>
      <c r="BA79" s="4"/>
      <c r="BB79" s="4"/>
    </row>
    <row r="80" spans="1:54" x14ac:dyDescent="0.25">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Z80" s="4"/>
      <c r="BA80" s="4"/>
      <c r="BB80" s="4"/>
    </row>
    <row r="81" spans="43:54" x14ac:dyDescent="0.25">
      <c r="AQ81" s="4"/>
      <c r="AZ81" s="4"/>
      <c r="BA81" s="4"/>
      <c r="BB81" s="4"/>
    </row>
    <row r="82" spans="43:54" x14ac:dyDescent="0.25">
      <c r="AQ82" s="4"/>
      <c r="AZ82" s="4"/>
      <c r="BA82" s="4"/>
      <c r="BB82" s="4"/>
    </row>
    <row r="83" spans="43:54" ht="15" customHeight="1" x14ac:dyDescent="0.25">
      <c r="AZ83" s="4"/>
    </row>
    <row r="84" spans="43:54" x14ac:dyDescent="0.25">
      <c r="AZ84" s="4"/>
    </row>
    <row r="85" spans="43:54" x14ac:dyDescent="0.25">
      <c r="AZ85" s="4"/>
    </row>
    <row r="86" spans="43:54" x14ac:dyDescent="0.25">
      <c r="AZ86" s="4"/>
    </row>
    <row r="87" spans="43:54" x14ac:dyDescent="0.25">
      <c r="AZ87" s="4"/>
    </row>
    <row r="88" spans="43:54" x14ac:dyDescent="0.25">
      <c r="AZ88" s="4"/>
    </row>
    <row r="89" spans="43:54" x14ac:dyDescent="0.25">
      <c r="AZ89" s="4"/>
    </row>
    <row r="90" spans="43:54" x14ac:dyDescent="0.25">
      <c r="AZ90" s="4"/>
    </row>
    <row r="91" spans="43:54" x14ac:dyDescent="0.25">
      <c r="AZ91" s="4"/>
    </row>
  </sheetData>
  <mergeCells count="27">
    <mergeCell ref="B63:C63"/>
    <mergeCell ref="B65:C65"/>
    <mergeCell ref="AS21:AT21"/>
    <mergeCell ref="AS22:AT22"/>
    <mergeCell ref="AS23:AT23"/>
    <mergeCell ref="A25:C25"/>
    <mergeCell ref="A45:C45"/>
    <mergeCell ref="A50:C50"/>
    <mergeCell ref="AS20:AT20"/>
    <mergeCell ref="B10:C10"/>
    <mergeCell ref="AR10:AS10"/>
    <mergeCell ref="B11:C11"/>
    <mergeCell ref="AR11:AS11"/>
    <mergeCell ref="B12:C12"/>
    <mergeCell ref="AR12:AS12"/>
    <mergeCell ref="B13:C13"/>
    <mergeCell ref="AR13:AS13"/>
    <mergeCell ref="AS17:AT17"/>
    <mergeCell ref="AS18:AT18"/>
    <mergeCell ref="AS19:AT19"/>
    <mergeCell ref="B9:C9"/>
    <mergeCell ref="AR9:AS9"/>
    <mergeCell ref="A6:C6"/>
    <mergeCell ref="B7:C7"/>
    <mergeCell ref="AR7:AS7"/>
    <mergeCell ref="B8:C8"/>
    <mergeCell ref="AR8:AS8"/>
  </mergeCells>
  <dataValidations count="3">
    <dataValidation type="list" allowBlank="1" showInputMessage="1" showErrorMessage="1" sqref="AT4">
      <formula1>$BH$6</formula1>
    </dataValidation>
    <dataValidation type="list" allowBlank="1" showInputMessage="1" showErrorMessage="1" sqref="AT65545 AT131081 AT196617 AT262153 AT327689 AT393225 AT458761 AT524297 AT589833 AT655369 AT720905 AT786441 AT851977 AT917513 AT983049 WXB983044 KP4 UL4 AEH4 AOD4 AXZ4 BHV4 BRR4 CBN4 CLJ4 CVF4 DFB4 DOX4 DYT4 EIP4 ESL4 FCH4 FMD4 FVZ4 GFV4 GPR4 GZN4 HJJ4 HTF4 IDB4 IMX4 IWT4 JGP4 JQL4 KAH4 KKD4 KTZ4 LDV4 LNR4 LXN4 MHJ4 MRF4 NBB4 NKX4 NUT4 OEP4 OOL4 OYH4 PID4 PRZ4 QBV4 QLR4 QVN4 RFJ4 RPF4 RZB4 SIX4 SST4 TCP4 TML4 TWH4 UGD4 UPZ4 UZV4 VJR4 VTN4 WDJ4 WNF4 WXB4 KP65540 UL65540 AEH65540 AOD65540 AXZ65540 BHV65540 BRR65540 CBN65540 CLJ65540 CVF65540 DFB65540 DOX65540 DYT65540 EIP65540 ESL65540 FCH65540 FMD65540 FVZ65540 GFV65540 GPR65540 GZN65540 HJJ65540 HTF65540 IDB65540 IMX65540 IWT65540 JGP65540 JQL65540 KAH65540 KKD65540 KTZ65540 LDV65540 LNR65540 LXN65540 MHJ65540 MRF65540 NBB65540 NKX65540 NUT65540 OEP65540 OOL65540 OYH65540 PID65540 PRZ65540 QBV65540 QLR65540 QVN65540 RFJ65540 RPF65540 RZB65540 SIX65540 SST65540 TCP65540 TML65540 TWH65540 UGD65540 UPZ65540 UZV65540 VJR65540 VTN65540 WDJ65540 WNF65540 WXB65540 KP131076 UL131076 AEH131076 AOD131076 AXZ131076 BHV131076 BRR131076 CBN131076 CLJ131076 CVF131076 DFB131076 DOX131076 DYT131076 EIP131076 ESL131076 FCH131076 FMD131076 FVZ131076 GFV131076 GPR131076 GZN131076 HJJ131076 HTF131076 IDB131076 IMX131076 IWT131076 JGP131076 JQL131076 KAH131076 KKD131076 KTZ131076 LDV131076 LNR131076 LXN131076 MHJ131076 MRF131076 NBB131076 NKX131076 NUT131076 OEP131076 OOL131076 OYH131076 PID131076 PRZ131076 QBV131076 QLR131076 QVN131076 RFJ131076 RPF131076 RZB131076 SIX131076 SST131076 TCP131076 TML131076 TWH131076 UGD131076 UPZ131076 UZV131076 VJR131076 VTN131076 WDJ131076 WNF131076 WXB131076 KP196612 UL196612 AEH196612 AOD196612 AXZ196612 BHV196612 BRR196612 CBN196612 CLJ196612 CVF196612 DFB196612 DOX196612 DYT196612 EIP196612 ESL196612 FCH196612 FMD196612 FVZ196612 GFV196612 GPR196612 GZN196612 HJJ196612 HTF196612 IDB196612 IMX196612 IWT196612 JGP196612 JQL196612 KAH196612 KKD196612 KTZ196612 LDV196612 LNR196612 LXN196612 MHJ196612 MRF196612 NBB196612 NKX196612 NUT196612 OEP196612 OOL196612 OYH196612 PID196612 PRZ196612 QBV196612 QLR196612 QVN196612 RFJ196612 RPF196612 RZB196612 SIX196612 SST196612 TCP196612 TML196612 TWH196612 UGD196612 UPZ196612 UZV196612 VJR196612 VTN196612 WDJ196612 WNF196612 WXB196612 KP262148 UL262148 AEH262148 AOD262148 AXZ262148 BHV262148 BRR262148 CBN262148 CLJ262148 CVF262148 DFB262148 DOX262148 DYT262148 EIP262148 ESL262148 FCH262148 FMD262148 FVZ262148 GFV262148 GPR262148 GZN262148 HJJ262148 HTF262148 IDB262148 IMX262148 IWT262148 JGP262148 JQL262148 KAH262148 KKD262148 KTZ262148 LDV262148 LNR262148 LXN262148 MHJ262148 MRF262148 NBB262148 NKX262148 NUT262148 OEP262148 OOL262148 OYH262148 PID262148 PRZ262148 QBV262148 QLR262148 QVN262148 RFJ262148 RPF262148 RZB262148 SIX262148 SST262148 TCP262148 TML262148 TWH262148 UGD262148 UPZ262148 UZV262148 VJR262148 VTN262148 WDJ262148 WNF262148 WXB262148 KP327684 UL327684 AEH327684 AOD327684 AXZ327684 BHV327684 BRR327684 CBN327684 CLJ327684 CVF327684 DFB327684 DOX327684 DYT327684 EIP327684 ESL327684 FCH327684 FMD327684 FVZ327684 GFV327684 GPR327684 GZN327684 HJJ327684 HTF327684 IDB327684 IMX327684 IWT327684 JGP327684 JQL327684 KAH327684 KKD327684 KTZ327684 LDV327684 LNR327684 LXN327684 MHJ327684 MRF327684 NBB327684 NKX327684 NUT327684 OEP327684 OOL327684 OYH327684 PID327684 PRZ327684 QBV327684 QLR327684 QVN327684 RFJ327684 RPF327684 RZB327684 SIX327684 SST327684 TCP327684 TML327684 TWH327684 UGD327684 UPZ327684 UZV327684 VJR327684 VTN327684 WDJ327684 WNF327684 WXB327684 KP393220 UL393220 AEH393220 AOD393220 AXZ393220 BHV393220 BRR393220 CBN393220 CLJ393220 CVF393220 DFB393220 DOX393220 DYT393220 EIP393220 ESL393220 FCH393220 FMD393220 FVZ393220 GFV393220 GPR393220 GZN393220 HJJ393220 HTF393220 IDB393220 IMX393220 IWT393220 JGP393220 JQL393220 KAH393220 KKD393220 KTZ393220 LDV393220 LNR393220 LXN393220 MHJ393220 MRF393220 NBB393220 NKX393220 NUT393220 OEP393220 OOL393220 OYH393220 PID393220 PRZ393220 QBV393220 QLR393220 QVN393220 RFJ393220 RPF393220 RZB393220 SIX393220 SST393220 TCP393220 TML393220 TWH393220 UGD393220 UPZ393220 UZV393220 VJR393220 VTN393220 WDJ393220 WNF393220 WXB393220 KP458756 UL458756 AEH458756 AOD458756 AXZ458756 BHV458756 BRR458756 CBN458756 CLJ458756 CVF458756 DFB458756 DOX458756 DYT458756 EIP458756 ESL458756 FCH458756 FMD458756 FVZ458756 GFV458756 GPR458756 GZN458756 HJJ458756 HTF458756 IDB458756 IMX458756 IWT458756 JGP458756 JQL458756 KAH458756 KKD458756 KTZ458756 LDV458756 LNR458756 LXN458756 MHJ458756 MRF458756 NBB458756 NKX458756 NUT458756 OEP458756 OOL458756 OYH458756 PID458756 PRZ458756 QBV458756 QLR458756 QVN458756 RFJ458756 RPF458756 RZB458756 SIX458756 SST458756 TCP458756 TML458756 TWH458756 UGD458756 UPZ458756 UZV458756 VJR458756 VTN458756 WDJ458756 WNF458756 WXB458756 KP524292 UL524292 AEH524292 AOD524292 AXZ524292 BHV524292 BRR524292 CBN524292 CLJ524292 CVF524292 DFB524292 DOX524292 DYT524292 EIP524292 ESL524292 FCH524292 FMD524292 FVZ524292 GFV524292 GPR524292 GZN524292 HJJ524292 HTF524292 IDB524292 IMX524292 IWT524292 JGP524292 JQL524292 KAH524292 KKD524292 KTZ524292 LDV524292 LNR524292 LXN524292 MHJ524292 MRF524292 NBB524292 NKX524292 NUT524292 OEP524292 OOL524292 OYH524292 PID524292 PRZ524292 QBV524292 QLR524292 QVN524292 RFJ524292 RPF524292 RZB524292 SIX524292 SST524292 TCP524292 TML524292 TWH524292 UGD524292 UPZ524292 UZV524292 VJR524292 VTN524292 WDJ524292 WNF524292 WXB524292 KP589828 UL589828 AEH589828 AOD589828 AXZ589828 BHV589828 BRR589828 CBN589828 CLJ589828 CVF589828 DFB589828 DOX589828 DYT589828 EIP589828 ESL589828 FCH589828 FMD589828 FVZ589828 GFV589828 GPR589828 GZN589828 HJJ589828 HTF589828 IDB589828 IMX589828 IWT589828 JGP589828 JQL589828 KAH589828 KKD589828 KTZ589828 LDV589828 LNR589828 LXN589828 MHJ589828 MRF589828 NBB589828 NKX589828 NUT589828 OEP589828 OOL589828 OYH589828 PID589828 PRZ589828 QBV589828 QLR589828 QVN589828 RFJ589828 RPF589828 RZB589828 SIX589828 SST589828 TCP589828 TML589828 TWH589828 UGD589828 UPZ589828 UZV589828 VJR589828 VTN589828 WDJ589828 WNF589828 WXB589828 KP655364 UL655364 AEH655364 AOD655364 AXZ655364 BHV655364 BRR655364 CBN655364 CLJ655364 CVF655364 DFB655364 DOX655364 DYT655364 EIP655364 ESL655364 FCH655364 FMD655364 FVZ655364 GFV655364 GPR655364 GZN655364 HJJ655364 HTF655364 IDB655364 IMX655364 IWT655364 JGP655364 JQL655364 KAH655364 KKD655364 KTZ655364 LDV655364 LNR655364 LXN655364 MHJ655364 MRF655364 NBB655364 NKX655364 NUT655364 OEP655364 OOL655364 OYH655364 PID655364 PRZ655364 QBV655364 QLR655364 QVN655364 RFJ655364 RPF655364 RZB655364 SIX655364 SST655364 TCP655364 TML655364 TWH655364 UGD655364 UPZ655364 UZV655364 VJR655364 VTN655364 WDJ655364 WNF655364 WXB655364 KP720900 UL720900 AEH720900 AOD720900 AXZ720900 BHV720900 BRR720900 CBN720900 CLJ720900 CVF720900 DFB720900 DOX720900 DYT720900 EIP720900 ESL720900 FCH720900 FMD720900 FVZ720900 GFV720900 GPR720900 GZN720900 HJJ720900 HTF720900 IDB720900 IMX720900 IWT720900 JGP720900 JQL720900 KAH720900 KKD720900 KTZ720900 LDV720900 LNR720900 LXN720900 MHJ720900 MRF720900 NBB720900 NKX720900 NUT720900 OEP720900 OOL720900 OYH720900 PID720900 PRZ720900 QBV720900 QLR720900 QVN720900 RFJ720900 RPF720900 RZB720900 SIX720900 SST720900 TCP720900 TML720900 TWH720900 UGD720900 UPZ720900 UZV720900 VJR720900 VTN720900 WDJ720900 WNF720900 WXB720900 KP786436 UL786436 AEH786436 AOD786436 AXZ786436 BHV786436 BRR786436 CBN786436 CLJ786436 CVF786436 DFB786436 DOX786436 DYT786436 EIP786436 ESL786436 FCH786436 FMD786436 FVZ786436 GFV786436 GPR786436 GZN786436 HJJ786436 HTF786436 IDB786436 IMX786436 IWT786436 JGP786436 JQL786436 KAH786436 KKD786436 KTZ786436 LDV786436 LNR786436 LXN786436 MHJ786436 MRF786436 NBB786436 NKX786436 NUT786436 OEP786436 OOL786436 OYH786436 PID786436 PRZ786436 QBV786436 QLR786436 QVN786436 RFJ786436 RPF786436 RZB786436 SIX786436 SST786436 TCP786436 TML786436 TWH786436 UGD786436 UPZ786436 UZV786436 VJR786436 VTN786436 WDJ786436 WNF786436 WXB786436 KP851972 UL851972 AEH851972 AOD851972 AXZ851972 BHV851972 BRR851972 CBN851972 CLJ851972 CVF851972 DFB851972 DOX851972 DYT851972 EIP851972 ESL851972 FCH851972 FMD851972 FVZ851972 GFV851972 GPR851972 GZN851972 HJJ851972 HTF851972 IDB851972 IMX851972 IWT851972 JGP851972 JQL851972 KAH851972 KKD851972 KTZ851972 LDV851972 LNR851972 LXN851972 MHJ851972 MRF851972 NBB851972 NKX851972 NUT851972 OEP851972 OOL851972 OYH851972 PID851972 PRZ851972 QBV851972 QLR851972 QVN851972 RFJ851972 RPF851972 RZB851972 SIX851972 SST851972 TCP851972 TML851972 TWH851972 UGD851972 UPZ851972 UZV851972 VJR851972 VTN851972 WDJ851972 WNF851972 WXB851972 KP917508 UL917508 AEH917508 AOD917508 AXZ917508 BHV917508 BRR917508 CBN917508 CLJ917508 CVF917508 DFB917508 DOX917508 DYT917508 EIP917508 ESL917508 FCH917508 FMD917508 FVZ917508 GFV917508 GPR917508 GZN917508 HJJ917508 HTF917508 IDB917508 IMX917508 IWT917508 JGP917508 JQL917508 KAH917508 KKD917508 KTZ917508 LDV917508 LNR917508 LXN917508 MHJ917508 MRF917508 NBB917508 NKX917508 NUT917508 OEP917508 OOL917508 OYH917508 PID917508 PRZ917508 QBV917508 QLR917508 QVN917508 RFJ917508 RPF917508 RZB917508 SIX917508 SST917508 TCP917508 TML917508 TWH917508 UGD917508 UPZ917508 UZV917508 VJR917508 VTN917508 WDJ917508 WNF917508 WXB917508 KP983044 UL983044 AEH983044 AOD983044 AXZ983044 BHV983044 BRR983044 CBN983044 CLJ983044 CVF983044 DFB983044 DOX983044 DYT983044 EIP983044 ESL983044 FCH983044 FMD983044 FVZ983044 GFV983044 GPR983044 GZN983044 HJJ983044 HTF983044 IDB983044 IMX983044 IWT983044 JGP983044 JQL983044 KAH983044 KKD983044 KTZ983044 LDV983044 LNR983044 LXN983044 MHJ983044 MRF983044 NBB983044 NKX983044 NUT983044 OEP983044 OOL983044 OYH983044 PID983044 PRZ983044 QBV983044 QLR983044 QVN983044 RFJ983044 RPF983044 RZB983044 SIX983044 SST983044 TCP983044 TML983044 TWH983044 UGD983044 UPZ983044 UZV983044 VJR983044 VTN983044 WDJ983044 WNF983044">
      <formula1>$BH$5:$BH$6</formula1>
    </dataValidation>
    <dataValidation type="list" allowBlank="1" showInputMessage="1" showErrorMessage="1" sqref="AU65546 AU131082 AU196618 AU262154 AU327690 AU393226 AU458762 AU524298 AU589834 AU655370 AU720906 AU786442 AU851978 AU917514 AU983050 AU5 KQ5 UM5 AEI5 AOE5 AYA5 BHW5 BRS5 CBO5 CLK5 CVG5 DFC5 DOY5 DYU5 EIQ5 ESM5 FCI5 FME5 FWA5 GFW5 GPS5 GZO5 HJK5 HTG5 IDC5 IMY5 IWU5 JGQ5 JQM5 KAI5 KKE5 KUA5 LDW5 LNS5 LXO5 MHK5 MRG5 NBC5 NKY5 NUU5 OEQ5 OOM5 OYI5 PIE5 PSA5 QBW5 QLS5 QVO5 RFK5 RPG5 RZC5 SIY5 SSU5 TCQ5 TMM5 TWI5 UGE5 UQA5 UZW5 VJS5 VTO5 WDK5 WNG5 WXC5 KQ65541 UM65541 AEI65541 AOE65541 AYA65541 BHW65541 BRS65541 CBO65541 CLK65541 CVG65541 DFC65541 DOY65541 DYU65541 EIQ65541 ESM65541 FCI65541 FME65541 FWA65541 GFW65541 GPS65541 GZO65541 HJK65541 HTG65541 IDC65541 IMY65541 IWU65541 JGQ65541 JQM65541 KAI65541 KKE65541 KUA65541 LDW65541 LNS65541 LXO65541 MHK65541 MRG65541 NBC65541 NKY65541 NUU65541 OEQ65541 OOM65541 OYI65541 PIE65541 PSA65541 QBW65541 QLS65541 QVO65541 RFK65541 RPG65541 RZC65541 SIY65541 SSU65541 TCQ65541 TMM65541 TWI65541 UGE65541 UQA65541 UZW65541 VJS65541 VTO65541 WDK65541 WNG65541 WXC65541 KQ131077 UM131077 AEI131077 AOE131077 AYA131077 BHW131077 BRS131077 CBO131077 CLK131077 CVG131077 DFC131077 DOY131077 DYU131077 EIQ131077 ESM131077 FCI131077 FME131077 FWA131077 GFW131077 GPS131077 GZO131077 HJK131077 HTG131077 IDC131077 IMY131077 IWU131077 JGQ131077 JQM131077 KAI131077 KKE131077 KUA131077 LDW131077 LNS131077 LXO131077 MHK131077 MRG131077 NBC131077 NKY131077 NUU131077 OEQ131077 OOM131077 OYI131077 PIE131077 PSA131077 QBW131077 QLS131077 QVO131077 RFK131077 RPG131077 RZC131077 SIY131077 SSU131077 TCQ131077 TMM131077 TWI131077 UGE131077 UQA131077 UZW131077 VJS131077 VTO131077 WDK131077 WNG131077 WXC131077 KQ196613 UM196613 AEI196613 AOE196613 AYA196613 BHW196613 BRS196613 CBO196613 CLK196613 CVG196613 DFC196613 DOY196613 DYU196613 EIQ196613 ESM196613 FCI196613 FME196613 FWA196613 GFW196613 GPS196613 GZO196613 HJK196613 HTG196613 IDC196613 IMY196613 IWU196613 JGQ196613 JQM196613 KAI196613 KKE196613 KUA196613 LDW196613 LNS196613 LXO196613 MHK196613 MRG196613 NBC196613 NKY196613 NUU196613 OEQ196613 OOM196613 OYI196613 PIE196613 PSA196613 QBW196613 QLS196613 QVO196613 RFK196613 RPG196613 RZC196613 SIY196613 SSU196613 TCQ196613 TMM196613 TWI196613 UGE196613 UQA196613 UZW196613 VJS196613 VTO196613 WDK196613 WNG196613 WXC196613 KQ262149 UM262149 AEI262149 AOE262149 AYA262149 BHW262149 BRS262149 CBO262149 CLK262149 CVG262149 DFC262149 DOY262149 DYU262149 EIQ262149 ESM262149 FCI262149 FME262149 FWA262149 GFW262149 GPS262149 GZO262149 HJK262149 HTG262149 IDC262149 IMY262149 IWU262149 JGQ262149 JQM262149 KAI262149 KKE262149 KUA262149 LDW262149 LNS262149 LXO262149 MHK262149 MRG262149 NBC262149 NKY262149 NUU262149 OEQ262149 OOM262149 OYI262149 PIE262149 PSA262149 QBW262149 QLS262149 QVO262149 RFK262149 RPG262149 RZC262149 SIY262149 SSU262149 TCQ262149 TMM262149 TWI262149 UGE262149 UQA262149 UZW262149 VJS262149 VTO262149 WDK262149 WNG262149 WXC262149 KQ327685 UM327685 AEI327685 AOE327685 AYA327685 BHW327685 BRS327685 CBO327685 CLK327685 CVG327685 DFC327685 DOY327685 DYU327685 EIQ327685 ESM327685 FCI327685 FME327685 FWA327685 GFW327685 GPS327685 GZO327685 HJK327685 HTG327685 IDC327685 IMY327685 IWU327685 JGQ327685 JQM327685 KAI327685 KKE327685 KUA327685 LDW327685 LNS327685 LXO327685 MHK327685 MRG327685 NBC327685 NKY327685 NUU327685 OEQ327685 OOM327685 OYI327685 PIE327685 PSA327685 QBW327685 QLS327685 QVO327685 RFK327685 RPG327685 RZC327685 SIY327685 SSU327685 TCQ327685 TMM327685 TWI327685 UGE327685 UQA327685 UZW327685 VJS327685 VTO327685 WDK327685 WNG327685 WXC327685 KQ393221 UM393221 AEI393221 AOE393221 AYA393221 BHW393221 BRS393221 CBO393221 CLK393221 CVG393221 DFC393221 DOY393221 DYU393221 EIQ393221 ESM393221 FCI393221 FME393221 FWA393221 GFW393221 GPS393221 GZO393221 HJK393221 HTG393221 IDC393221 IMY393221 IWU393221 JGQ393221 JQM393221 KAI393221 KKE393221 KUA393221 LDW393221 LNS393221 LXO393221 MHK393221 MRG393221 NBC393221 NKY393221 NUU393221 OEQ393221 OOM393221 OYI393221 PIE393221 PSA393221 QBW393221 QLS393221 QVO393221 RFK393221 RPG393221 RZC393221 SIY393221 SSU393221 TCQ393221 TMM393221 TWI393221 UGE393221 UQA393221 UZW393221 VJS393221 VTO393221 WDK393221 WNG393221 WXC393221 KQ458757 UM458757 AEI458757 AOE458757 AYA458757 BHW458757 BRS458757 CBO458757 CLK458757 CVG458757 DFC458757 DOY458757 DYU458757 EIQ458757 ESM458757 FCI458757 FME458757 FWA458757 GFW458757 GPS458757 GZO458757 HJK458757 HTG458757 IDC458757 IMY458757 IWU458757 JGQ458757 JQM458757 KAI458757 KKE458757 KUA458757 LDW458757 LNS458757 LXO458757 MHK458757 MRG458757 NBC458757 NKY458757 NUU458757 OEQ458757 OOM458757 OYI458757 PIE458757 PSA458757 QBW458757 QLS458757 QVO458757 RFK458757 RPG458757 RZC458757 SIY458757 SSU458757 TCQ458757 TMM458757 TWI458757 UGE458757 UQA458757 UZW458757 VJS458757 VTO458757 WDK458757 WNG458757 WXC458757 KQ524293 UM524293 AEI524293 AOE524293 AYA524293 BHW524293 BRS524293 CBO524293 CLK524293 CVG524293 DFC524293 DOY524293 DYU524293 EIQ524293 ESM524293 FCI524293 FME524293 FWA524293 GFW524293 GPS524293 GZO524293 HJK524293 HTG524293 IDC524293 IMY524293 IWU524293 JGQ524293 JQM524293 KAI524293 KKE524293 KUA524293 LDW524293 LNS524293 LXO524293 MHK524293 MRG524293 NBC524293 NKY524293 NUU524293 OEQ524293 OOM524293 OYI524293 PIE524293 PSA524293 QBW524293 QLS524293 QVO524293 RFK524293 RPG524293 RZC524293 SIY524293 SSU524293 TCQ524293 TMM524293 TWI524293 UGE524293 UQA524293 UZW524293 VJS524293 VTO524293 WDK524293 WNG524293 WXC524293 KQ589829 UM589829 AEI589829 AOE589829 AYA589829 BHW589829 BRS589829 CBO589829 CLK589829 CVG589829 DFC589829 DOY589829 DYU589829 EIQ589829 ESM589829 FCI589829 FME589829 FWA589829 GFW589829 GPS589829 GZO589829 HJK589829 HTG589829 IDC589829 IMY589829 IWU589829 JGQ589829 JQM589829 KAI589829 KKE589829 KUA589829 LDW589829 LNS589829 LXO589829 MHK589829 MRG589829 NBC589829 NKY589829 NUU589829 OEQ589829 OOM589829 OYI589829 PIE589829 PSA589829 QBW589829 QLS589829 QVO589829 RFK589829 RPG589829 RZC589829 SIY589829 SSU589829 TCQ589829 TMM589829 TWI589829 UGE589829 UQA589829 UZW589829 VJS589829 VTO589829 WDK589829 WNG589829 WXC589829 KQ655365 UM655365 AEI655365 AOE655365 AYA655365 BHW655365 BRS655365 CBO655365 CLK655365 CVG655365 DFC655365 DOY655365 DYU655365 EIQ655365 ESM655365 FCI655365 FME655365 FWA655365 GFW655365 GPS655365 GZO655365 HJK655365 HTG655365 IDC655365 IMY655365 IWU655365 JGQ655365 JQM655365 KAI655365 KKE655365 KUA655365 LDW655365 LNS655365 LXO655365 MHK655365 MRG655365 NBC655365 NKY655365 NUU655365 OEQ655365 OOM655365 OYI655365 PIE655365 PSA655365 QBW655365 QLS655365 QVO655365 RFK655365 RPG655365 RZC655365 SIY655365 SSU655365 TCQ655365 TMM655365 TWI655365 UGE655365 UQA655365 UZW655365 VJS655365 VTO655365 WDK655365 WNG655365 WXC655365 KQ720901 UM720901 AEI720901 AOE720901 AYA720901 BHW720901 BRS720901 CBO720901 CLK720901 CVG720901 DFC720901 DOY720901 DYU720901 EIQ720901 ESM720901 FCI720901 FME720901 FWA720901 GFW720901 GPS720901 GZO720901 HJK720901 HTG720901 IDC720901 IMY720901 IWU720901 JGQ720901 JQM720901 KAI720901 KKE720901 KUA720901 LDW720901 LNS720901 LXO720901 MHK720901 MRG720901 NBC720901 NKY720901 NUU720901 OEQ720901 OOM720901 OYI720901 PIE720901 PSA720901 QBW720901 QLS720901 QVO720901 RFK720901 RPG720901 RZC720901 SIY720901 SSU720901 TCQ720901 TMM720901 TWI720901 UGE720901 UQA720901 UZW720901 VJS720901 VTO720901 WDK720901 WNG720901 WXC720901 KQ786437 UM786437 AEI786437 AOE786437 AYA786437 BHW786437 BRS786437 CBO786437 CLK786437 CVG786437 DFC786437 DOY786437 DYU786437 EIQ786437 ESM786437 FCI786437 FME786437 FWA786437 GFW786437 GPS786437 GZO786437 HJK786437 HTG786437 IDC786437 IMY786437 IWU786437 JGQ786437 JQM786437 KAI786437 KKE786437 KUA786437 LDW786437 LNS786437 LXO786437 MHK786437 MRG786437 NBC786437 NKY786437 NUU786437 OEQ786437 OOM786437 OYI786437 PIE786437 PSA786437 QBW786437 QLS786437 QVO786437 RFK786437 RPG786437 RZC786437 SIY786437 SSU786437 TCQ786437 TMM786437 TWI786437 UGE786437 UQA786437 UZW786437 VJS786437 VTO786437 WDK786437 WNG786437 WXC786437 KQ851973 UM851973 AEI851973 AOE851973 AYA851973 BHW851973 BRS851973 CBO851973 CLK851973 CVG851973 DFC851973 DOY851973 DYU851973 EIQ851973 ESM851973 FCI851973 FME851973 FWA851973 GFW851973 GPS851973 GZO851973 HJK851973 HTG851973 IDC851973 IMY851973 IWU851973 JGQ851973 JQM851973 KAI851973 KKE851973 KUA851973 LDW851973 LNS851973 LXO851973 MHK851973 MRG851973 NBC851973 NKY851973 NUU851973 OEQ851973 OOM851973 OYI851973 PIE851973 PSA851973 QBW851973 QLS851973 QVO851973 RFK851973 RPG851973 RZC851973 SIY851973 SSU851973 TCQ851973 TMM851973 TWI851973 UGE851973 UQA851973 UZW851973 VJS851973 VTO851973 WDK851973 WNG851973 WXC851973 KQ917509 UM917509 AEI917509 AOE917509 AYA917509 BHW917509 BRS917509 CBO917509 CLK917509 CVG917509 DFC917509 DOY917509 DYU917509 EIQ917509 ESM917509 FCI917509 FME917509 FWA917509 GFW917509 GPS917509 GZO917509 HJK917509 HTG917509 IDC917509 IMY917509 IWU917509 JGQ917509 JQM917509 KAI917509 KKE917509 KUA917509 LDW917509 LNS917509 LXO917509 MHK917509 MRG917509 NBC917509 NKY917509 NUU917509 OEQ917509 OOM917509 OYI917509 PIE917509 PSA917509 QBW917509 QLS917509 QVO917509 RFK917509 RPG917509 RZC917509 SIY917509 SSU917509 TCQ917509 TMM917509 TWI917509 UGE917509 UQA917509 UZW917509 VJS917509 VTO917509 WDK917509 WNG917509 WXC917509 KQ983045 UM983045 AEI983045 AOE983045 AYA983045 BHW983045 BRS983045 CBO983045 CLK983045 CVG983045 DFC983045 DOY983045 DYU983045 EIQ983045 ESM983045 FCI983045 FME983045 FWA983045 GFW983045 GPS983045 GZO983045 HJK983045 HTG983045 IDC983045 IMY983045 IWU983045 JGQ983045 JQM983045 KAI983045 KKE983045 KUA983045 LDW983045 LNS983045 LXO983045 MHK983045 MRG983045 NBC983045 NKY983045 NUU983045 OEQ983045 OOM983045 OYI983045 PIE983045 PSA983045 QBW983045 QLS983045 QVO983045 RFK983045 RPG983045 RZC983045 SIY983045 SSU983045 TCQ983045 TMM983045 TWI983045 UGE983045 UQA983045 UZW983045 VJS983045 VTO983045 WDK983045 WNG983045 WXC983045">
      <formula1>$CA$12:$CA$23</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Франчайзи (Остров)</vt:lpstr>
      <vt:lpstr>Франчайзи (Магазин)</vt:lpstr>
      <vt:lpstr>'Франчайзи (Магазин)'!ПВ</vt:lpstr>
      <vt:lpstr>'Франчайзи (Остров)'!ПВ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AlteraSPB-81</dc:creator>
  <cp:lastModifiedBy>HP</cp:lastModifiedBy>
  <cp:lastPrinted>2016-11-25T11:37:22Z</cp:lastPrinted>
  <dcterms:created xsi:type="dcterms:W3CDTF">2016-10-26T15:03:57Z</dcterms:created>
  <dcterms:modified xsi:type="dcterms:W3CDTF">2017-06-26T14:12:00Z</dcterms:modified>
</cp:coreProperties>
</file>