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1.xml" ContentType="application/vnd.openxmlformats-officedocument.drawingml.chart+xml"/>
  <Override PartName="/xl/drawings/drawing7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9735" tabRatio="855"/>
  </bookViews>
  <sheets>
    <sheet name="Входящие данные" sheetId="1" r:id="rId1"/>
    <sheet name="Этапы запуска Проекта" sheetId="8" r:id="rId2"/>
    <sheet name="Инвестиции на орг-цию бизнеса" sheetId="5" r:id="rId3"/>
    <sheet name="Ежемесячные затраты" sheetId="6" r:id="rId4"/>
    <sheet name="Продажи" sheetId="3" r:id="rId5"/>
    <sheet name="Прибыль_окупаемость" sheetId="4" r:id="rId6"/>
    <sheet name="Гибкость" sheetId="13" r:id="rId7"/>
    <sheet name="Кредитование" sheetId="10" state="hidden" r:id="rId8"/>
    <sheet name="Расчеты гибкости" sheetId="15" state="hidden" r:id="rId9"/>
  </sheets>
  <externalReferences>
    <externalReference r:id="rId10"/>
  </externalReferences>
  <definedNames>
    <definedName name="→">'Ежемесячные затраты'!#REF!</definedName>
    <definedName name="у">OFFSET([1]Лист1!$A$1,0,0,COUNTA([1]Лист1!$A$1:$A$24),1)</definedName>
    <definedName name="УСН">'Ежемесячные затраты'!#REF!</definedName>
  </definedNames>
  <calcPr calcId="145621"/>
</workbook>
</file>

<file path=xl/calcChain.xml><?xml version="1.0" encoding="utf-8"?>
<calcChain xmlns="http://schemas.openxmlformats.org/spreadsheetml/2006/main">
  <c r="F33" i="4" l="1"/>
  <c r="F15" i="4" l="1"/>
  <c r="G15" i="4"/>
  <c r="H15" i="4"/>
  <c r="I15" i="4"/>
  <c r="J15" i="4"/>
  <c r="K15" i="4"/>
  <c r="L15" i="4"/>
  <c r="M15" i="4"/>
  <c r="N15" i="4"/>
  <c r="O15" i="4"/>
  <c r="P15" i="4"/>
  <c r="Q15" i="4"/>
  <c r="R15" i="4"/>
  <c r="S15" i="4"/>
  <c r="T15" i="4"/>
  <c r="U15" i="4"/>
  <c r="V15" i="4"/>
  <c r="W15" i="4"/>
  <c r="X15" i="4"/>
  <c r="Y15" i="4"/>
  <c r="Z15" i="4"/>
  <c r="AA15" i="4"/>
  <c r="AB15" i="4"/>
  <c r="AC15" i="4"/>
  <c r="AD15" i="4"/>
  <c r="AE15" i="4"/>
  <c r="AF15" i="4"/>
  <c r="AG15" i="4"/>
  <c r="AH15" i="4"/>
  <c r="AI15" i="4"/>
  <c r="AJ15" i="4"/>
  <c r="AK15" i="4"/>
  <c r="AL15" i="4"/>
  <c r="AM15" i="4"/>
  <c r="AN15" i="4"/>
  <c r="E15" i="4"/>
  <c r="F19" i="6"/>
  <c r="F26" i="6"/>
  <c r="D41" i="3"/>
  <c r="F21" i="4" l="1"/>
  <c r="G21" i="4"/>
  <c r="H21" i="4"/>
  <c r="I21" i="4"/>
  <c r="J21" i="4"/>
  <c r="K21" i="4"/>
  <c r="L21" i="4"/>
  <c r="M21" i="4"/>
  <c r="N21" i="4"/>
  <c r="O21" i="4"/>
  <c r="P21" i="4"/>
  <c r="Q21" i="4"/>
  <c r="R21" i="4"/>
  <c r="S21" i="4"/>
  <c r="T21" i="4"/>
  <c r="U21" i="4"/>
  <c r="V21" i="4"/>
  <c r="W21" i="4"/>
  <c r="X21" i="4"/>
  <c r="Y21" i="4"/>
  <c r="Z21" i="4"/>
  <c r="AA21" i="4"/>
  <c r="AB21" i="4"/>
  <c r="AC21" i="4"/>
  <c r="AD21" i="4"/>
  <c r="AE21" i="4"/>
  <c r="AF21" i="4"/>
  <c r="AG21" i="4"/>
  <c r="AH21" i="4"/>
  <c r="AI21" i="4"/>
  <c r="AJ21" i="4"/>
  <c r="AK21" i="4"/>
  <c r="AL21" i="4"/>
  <c r="AM21" i="4"/>
  <c r="AN21" i="4"/>
  <c r="E21" i="4"/>
  <c r="AB11" i="4" l="1"/>
  <c r="AC11" i="4"/>
  <c r="AD11" i="4"/>
  <c r="AE11" i="4"/>
  <c r="AF11" i="4"/>
  <c r="AG11" i="4"/>
  <c r="AH11" i="4"/>
  <c r="AI11" i="4"/>
  <c r="AJ11" i="4"/>
  <c r="AK11" i="4"/>
  <c r="AL11" i="4"/>
  <c r="AM11" i="4"/>
  <c r="AN11" i="4"/>
  <c r="AB16" i="4"/>
  <c r="AC16" i="4"/>
  <c r="AD16" i="4"/>
  <c r="AE16" i="4"/>
  <c r="AF16" i="4"/>
  <c r="AG16" i="4"/>
  <c r="AH16" i="4"/>
  <c r="AI16" i="4"/>
  <c r="AJ16" i="4"/>
  <c r="AK16" i="4"/>
  <c r="AL16" i="4"/>
  <c r="AM16" i="4"/>
  <c r="AN16" i="4"/>
  <c r="AB18" i="4"/>
  <c r="AC18" i="4"/>
  <c r="AD18" i="4"/>
  <c r="AE18" i="4"/>
  <c r="AF18" i="4"/>
  <c r="AG18" i="4"/>
  <c r="AH18" i="4"/>
  <c r="AI18" i="4"/>
  <c r="AJ18" i="4"/>
  <c r="AK18" i="4"/>
  <c r="AL18" i="4"/>
  <c r="AM18" i="4"/>
  <c r="AN18" i="4"/>
  <c r="AB20" i="4"/>
  <c r="AC20" i="4" s="1"/>
  <c r="AD20" i="4" s="1"/>
  <c r="AE20" i="4" s="1"/>
  <c r="AF20" i="4" s="1"/>
  <c r="AG20" i="4" s="1"/>
  <c r="AH20" i="4" s="1"/>
  <c r="AI20" i="4" s="1"/>
  <c r="AJ20" i="4" s="1"/>
  <c r="AK20" i="4" s="1"/>
  <c r="AL20" i="4" s="1"/>
  <c r="AM20" i="4" s="1"/>
  <c r="AN20" i="4" s="1"/>
  <c r="R11" i="4"/>
  <c r="S11" i="4"/>
  <c r="T11" i="4"/>
  <c r="U11" i="4"/>
  <c r="V11" i="4"/>
  <c r="W11" i="4"/>
  <c r="X11" i="4"/>
  <c r="Y11" i="4"/>
  <c r="Z11" i="4"/>
  <c r="AA11" i="4"/>
  <c r="AC28" i="3"/>
  <c r="F18" i="4"/>
  <c r="G18" i="4"/>
  <c r="H18" i="4"/>
  <c r="I18" i="4"/>
  <c r="J18" i="4"/>
  <c r="K18" i="4"/>
  <c r="L18" i="4"/>
  <c r="M18" i="4"/>
  <c r="N18" i="4"/>
  <c r="O18" i="4"/>
  <c r="P18" i="4"/>
  <c r="Q18" i="4"/>
  <c r="R18" i="4"/>
  <c r="S18" i="4"/>
  <c r="T18" i="4"/>
  <c r="U18" i="4"/>
  <c r="V18" i="4"/>
  <c r="W18" i="4"/>
  <c r="X18" i="4"/>
  <c r="Y18" i="4"/>
  <c r="Z18" i="4"/>
  <c r="AA18" i="4"/>
  <c r="E18" i="4"/>
  <c r="AD28" i="3"/>
  <c r="AL28" i="3"/>
  <c r="AH32" i="3"/>
  <c r="AD36" i="3"/>
  <c r="AL36" i="3"/>
  <c r="AH40" i="3"/>
  <c r="AL40" i="3" l="1"/>
  <c r="AD40" i="3"/>
  <c r="AH36" i="3"/>
  <c r="AL32" i="3"/>
  <c r="AD32" i="3"/>
  <c r="AD41" i="3" s="1"/>
  <c r="AD13" i="4" s="1"/>
  <c r="AH28" i="3"/>
  <c r="AN40" i="3"/>
  <c r="AJ40" i="3"/>
  <c r="AF40" i="3"/>
  <c r="AN36" i="3"/>
  <c r="AJ36" i="3"/>
  <c r="AF36" i="3"/>
  <c r="AN32" i="3"/>
  <c r="AJ32" i="3"/>
  <c r="AF32" i="3"/>
  <c r="AN28" i="3"/>
  <c r="AJ28" i="3"/>
  <c r="AF28" i="3"/>
  <c r="AM40" i="3"/>
  <c r="AK40" i="3"/>
  <c r="AI40" i="3"/>
  <c r="AG40" i="3"/>
  <c r="AE40" i="3"/>
  <c r="AC40" i="3"/>
  <c r="AM36" i="3"/>
  <c r="AK36" i="3"/>
  <c r="AI36" i="3"/>
  <c r="AG36" i="3"/>
  <c r="AE36" i="3"/>
  <c r="AC36" i="3"/>
  <c r="AM32" i="3"/>
  <c r="AK32" i="3"/>
  <c r="AI32" i="3"/>
  <c r="AG32" i="3"/>
  <c r="AE32" i="3"/>
  <c r="AC32" i="3"/>
  <c r="AC41" i="3" s="1"/>
  <c r="AC13" i="4" s="1"/>
  <c r="AM28" i="3"/>
  <c r="AK28" i="3"/>
  <c r="AI28" i="3"/>
  <c r="AG28" i="3"/>
  <c r="AE28" i="3"/>
  <c r="F12" i="6"/>
  <c r="AF19" i="4" l="1"/>
  <c r="AN19" i="4"/>
  <c r="AH19" i="4"/>
  <c r="AG41" i="3"/>
  <c r="AG13" i="4" s="1"/>
  <c r="AG19" i="4"/>
  <c r="AK41" i="3"/>
  <c r="AK13" i="4" s="1"/>
  <c r="AK19" i="4"/>
  <c r="AL41" i="3"/>
  <c r="AL13" i="4" s="1"/>
  <c r="AL19" i="4"/>
  <c r="AC17" i="4"/>
  <c r="AE41" i="3"/>
  <c r="AE13" i="4" s="1"/>
  <c r="AE19" i="4"/>
  <c r="AI41" i="3"/>
  <c r="AI13" i="4" s="1"/>
  <c r="AI19" i="4"/>
  <c r="AM41" i="3"/>
  <c r="AM13" i="4" s="1"/>
  <c r="AM19" i="4"/>
  <c r="AJ41" i="3"/>
  <c r="AJ13" i="4" s="1"/>
  <c r="AJ19" i="4"/>
  <c r="AD17" i="4"/>
  <c r="AC19" i="4"/>
  <c r="AD19" i="4"/>
  <c r="AH41" i="3"/>
  <c r="AH13" i="4" s="1"/>
  <c r="AF41" i="3"/>
  <c r="AF13" i="4" s="1"/>
  <c r="AN41" i="3"/>
  <c r="AN13" i="4" s="1"/>
  <c r="A198" i="15"/>
  <c r="A169" i="15"/>
  <c r="A140" i="15"/>
  <c r="A111" i="15"/>
  <c r="A82" i="15"/>
  <c r="A55" i="15"/>
  <c r="A28" i="15"/>
  <c r="D207" i="15"/>
  <c r="F207" i="15" s="1"/>
  <c r="D178" i="15"/>
  <c r="F178" i="15" s="1"/>
  <c r="D149" i="15"/>
  <c r="F149" i="15" s="1"/>
  <c r="D120" i="15"/>
  <c r="F120" i="15" s="1"/>
  <c r="D91" i="15"/>
  <c r="F91" i="15" s="1"/>
  <c r="D64" i="15"/>
  <c r="F64" i="15" s="1"/>
  <c r="D37" i="15"/>
  <c r="F37" i="15" s="1"/>
  <c r="D10" i="15"/>
  <c r="F10" i="15" s="1"/>
  <c r="A1" i="15"/>
  <c r="AF17" i="4" l="1"/>
  <c r="AN17" i="4"/>
  <c r="AH17" i="4"/>
  <c r="AJ17" i="4"/>
  <c r="AM17" i="4"/>
  <c r="AI17" i="4"/>
  <c r="AE17" i="4"/>
  <c r="AL17" i="4"/>
  <c r="AK17" i="4"/>
  <c r="AG17" i="4"/>
  <c r="Z208" i="15"/>
  <c r="X208" i="15"/>
  <c r="V208" i="15"/>
  <c r="T208" i="15"/>
  <c r="R208" i="15"/>
  <c r="P208" i="15"/>
  <c r="N208" i="15"/>
  <c r="L208" i="15"/>
  <c r="J208" i="15"/>
  <c r="H208" i="15"/>
  <c r="F208" i="15"/>
  <c r="D208" i="15"/>
  <c r="Z179" i="15"/>
  <c r="X179" i="15"/>
  <c r="V179" i="15"/>
  <c r="T179" i="15"/>
  <c r="R179" i="15"/>
  <c r="P179" i="15"/>
  <c r="N179" i="15"/>
  <c r="L179" i="15"/>
  <c r="J179" i="15"/>
  <c r="H179" i="15"/>
  <c r="F179" i="15"/>
  <c r="D179" i="15"/>
  <c r="Z150" i="15"/>
  <c r="AA208" i="15"/>
  <c r="Y208" i="15"/>
  <c r="W208" i="15"/>
  <c r="U208" i="15"/>
  <c r="S208" i="15"/>
  <c r="Q208" i="15"/>
  <c r="O208" i="15"/>
  <c r="M208" i="15"/>
  <c r="K208" i="15"/>
  <c r="I208" i="15"/>
  <c r="G208" i="15"/>
  <c r="E208" i="15"/>
  <c r="AA179" i="15"/>
  <c r="Y179" i="15"/>
  <c r="W179" i="15"/>
  <c r="U179" i="15"/>
  <c r="S179" i="15"/>
  <c r="Q179" i="15"/>
  <c r="O179" i="15"/>
  <c r="M179" i="15"/>
  <c r="K179" i="15"/>
  <c r="I179" i="15"/>
  <c r="G179" i="15"/>
  <c r="E179" i="15"/>
  <c r="AA150" i="15"/>
  <c r="X150" i="15"/>
  <c r="V150" i="15"/>
  <c r="T150" i="15"/>
  <c r="R150" i="15"/>
  <c r="P150" i="15"/>
  <c r="N150" i="15"/>
  <c r="L150" i="15"/>
  <c r="J150" i="15"/>
  <c r="H150" i="15"/>
  <c r="F150" i="15"/>
  <c r="D150" i="15"/>
  <c r="Z121" i="15"/>
  <c r="X121" i="15"/>
  <c r="V121" i="15"/>
  <c r="T121" i="15"/>
  <c r="R121" i="15"/>
  <c r="P121" i="15"/>
  <c r="N121" i="15"/>
  <c r="L121" i="15"/>
  <c r="J121" i="15"/>
  <c r="H121" i="15"/>
  <c r="F121" i="15"/>
  <c r="D121" i="15"/>
  <c r="Z92" i="15"/>
  <c r="X92" i="15"/>
  <c r="V92" i="15"/>
  <c r="T92" i="15"/>
  <c r="R92" i="15"/>
  <c r="P92" i="15"/>
  <c r="N92" i="15"/>
  <c r="L92" i="15"/>
  <c r="J92" i="15"/>
  <c r="H92" i="15"/>
  <c r="F92" i="15"/>
  <c r="D92" i="15"/>
  <c r="Z65" i="15"/>
  <c r="X65" i="15"/>
  <c r="V65" i="15"/>
  <c r="T65" i="15"/>
  <c r="R65" i="15"/>
  <c r="P65" i="15"/>
  <c r="N65" i="15"/>
  <c r="L65" i="15"/>
  <c r="J65" i="15"/>
  <c r="H65" i="15"/>
  <c r="F65" i="15"/>
  <c r="D65" i="15"/>
  <c r="Z38" i="15"/>
  <c r="X38" i="15"/>
  <c r="V38" i="15"/>
  <c r="T38" i="15"/>
  <c r="R38" i="15"/>
  <c r="P38" i="15"/>
  <c r="N38" i="15"/>
  <c r="L38" i="15"/>
  <c r="J38" i="15"/>
  <c r="H38" i="15"/>
  <c r="F38" i="15"/>
  <c r="D38" i="15"/>
  <c r="F11" i="15"/>
  <c r="H11" i="15"/>
  <c r="J11" i="15"/>
  <c r="L11" i="15"/>
  <c r="N11" i="15"/>
  <c r="P11" i="15"/>
  <c r="R11" i="15"/>
  <c r="T11" i="15"/>
  <c r="V11" i="15"/>
  <c r="X11" i="15"/>
  <c r="Z11" i="15"/>
  <c r="D11" i="15"/>
  <c r="Y150" i="15"/>
  <c r="W150" i="15"/>
  <c r="U150" i="15"/>
  <c r="S150" i="15"/>
  <c r="Q150" i="15"/>
  <c r="O150" i="15"/>
  <c r="M150" i="15"/>
  <c r="K150" i="15"/>
  <c r="I150" i="15"/>
  <c r="G150" i="15"/>
  <c r="E150" i="15"/>
  <c r="AA121" i="15"/>
  <c r="Y121" i="15"/>
  <c r="W121" i="15"/>
  <c r="U121" i="15"/>
  <c r="S121" i="15"/>
  <c r="Q121" i="15"/>
  <c r="O121" i="15"/>
  <c r="M121" i="15"/>
  <c r="K121" i="15"/>
  <c r="I121" i="15"/>
  <c r="G121" i="15"/>
  <c r="E121" i="15"/>
  <c r="AA92" i="15"/>
  <c r="Y92" i="15"/>
  <c r="W92" i="15"/>
  <c r="U92" i="15"/>
  <c r="S92" i="15"/>
  <c r="Q92" i="15"/>
  <c r="O92" i="15"/>
  <c r="M92" i="15"/>
  <c r="K92" i="15"/>
  <c r="I92" i="15"/>
  <c r="G92" i="15"/>
  <c r="E92" i="15"/>
  <c r="AA65" i="15"/>
  <c r="Y65" i="15"/>
  <c r="W65" i="15"/>
  <c r="U65" i="15"/>
  <c r="S65" i="15"/>
  <c r="Q65" i="15"/>
  <c r="O65" i="15"/>
  <c r="M65" i="15"/>
  <c r="K65" i="15"/>
  <c r="I65" i="15"/>
  <c r="G65" i="15"/>
  <c r="E65" i="15"/>
  <c r="AA38" i="15"/>
  <c r="Y38" i="15"/>
  <c r="W38" i="15"/>
  <c r="U38" i="15"/>
  <c r="S38" i="15"/>
  <c r="Q38" i="15"/>
  <c r="O38" i="15"/>
  <c r="M38" i="15"/>
  <c r="K38" i="15"/>
  <c r="I38" i="15"/>
  <c r="G38" i="15"/>
  <c r="E38" i="15"/>
  <c r="E11" i="15"/>
  <c r="G11" i="15"/>
  <c r="I11" i="15"/>
  <c r="K11" i="15"/>
  <c r="M11" i="15"/>
  <c r="O11" i="15"/>
  <c r="Q11" i="15"/>
  <c r="S11" i="15"/>
  <c r="U11" i="15"/>
  <c r="W11" i="15"/>
  <c r="Y11" i="15"/>
  <c r="AA11" i="15"/>
  <c r="U37" i="15"/>
  <c r="M37" i="15"/>
  <c r="Y37" i="15"/>
  <c r="Q37" i="15"/>
  <c r="I37" i="15"/>
  <c r="AA37" i="15"/>
  <c r="W37" i="15"/>
  <c r="S37" i="15"/>
  <c r="O37" i="15"/>
  <c r="K37" i="15"/>
  <c r="G37" i="15"/>
  <c r="AA10" i="15"/>
  <c r="Y10" i="15"/>
  <c r="W10" i="15"/>
  <c r="U10" i="15"/>
  <c r="S10" i="15"/>
  <c r="Q10" i="15"/>
  <c r="O10" i="15"/>
  <c r="M10" i="15"/>
  <c r="K10" i="15"/>
  <c r="I10" i="15"/>
  <c r="G10" i="15"/>
  <c r="AA64" i="15"/>
  <c r="Y64" i="15"/>
  <c r="W64" i="15"/>
  <c r="U64" i="15"/>
  <c r="S64" i="15"/>
  <c r="Q64" i="15"/>
  <c r="O64" i="15"/>
  <c r="M64" i="15"/>
  <c r="K64" i="15"/>
  <c r="I64" i="15"/>
  <c r="G64" i="15"/>
  <c r="AA91" i="15"/>
  <c r="Y91" i="15"/>
  <c r="W91" i="15"/>
  <c r="U91" i="15"/>
  <c r="S91" i="15"/>
  <c r="Q91" i="15"/>
  <c r="O91" i="15"/>
  <c r="M91" i="15"/>
  <c r="K91" i="15"/>
  <c r="I91" i="15"/>
  <c r="G91" i="15"/>
  <c r="AA120" i="15"/>
  <c r="Y120" i="15"/>
  <c r="W120" i="15"/>
  <c r="U120" i="15"/>
  <c r="S120" i="15"/>
  <c r="Q120" i="15"/>
  <c r="O120" i="15"/>
  <c r="M120" i="15"/>
  <c r="K120" i="15"/>
  <c r="I120" i="15"/>
  <c r="G120" i="15"/>
  <c r="AA149" i="15"/>
  <c r="Y149" i="15"/>
  <c r="W149" i="15"/>
  <c r="U149" i="15"/>
  <c r="S149" i="15"/>
  <c r="Q149" i="15"/>
  <c r="O149" i="15"/>
  <c r="M149" i="15"/>
  <c r="K149" i="15"/>
  <c r="I149" i="15"/>
  <c r="G149" i="15"/>
  <c r="AA178" i="15"/>
  <c r="Y178" i="15"/>
  <c r="W178" i="15"/>
  <c r="U178" i="15"/>
  <c r="S178" i="15"/>
  <c r="Q178" i="15"/>
  <c r="O178" i="15"/>
  <c r="M178" i="15"/>
  <c r="K178" i="15"/>
  <c r="I178" i="15"/>
  <c r="G178" i="15"/>
  <c r="AA207" i="15"/>
  <c r="Y207" i="15"/>
  <c r="W207" i="15"/>
  <c r="U207" i="15"/>
  <c r="S207" i="15"/>
  <c r="Q207" i="15"/>
  <c r="O207" i="15"/>
  <c r="M207" i="15"/>
  <c r="K207" i="15"/>
  <c r="I207" i="15"/>
  <c r="G207" i="15"/>
  <c r="E10" i="15"/>
  <c r="Z10" i="15"/>
  <c r="X10" i="15"/>
  <c r="V10" i="15"/>
  <c r="T10" i="15"/>
  <c r="R10" i="15"/>
  <c r="P10" i="15"/>
  <c r="N10" i="15"/>
  <c r="L10" i="15"/>
  <c r="J10" i="15"/>
  <c r="H10" i="15"/>
  <c r="E64" i="15"/>
  <c r="Z64" i="15"/>
  <c r="X64" i="15"/>
  <c r="V64" i="15"/>
  <c r="T64" i="15"/>
  <c r="R64" i="15"/>
  <c r="P64" i="15"/>
  <c r="N64" i="15"/>
  <c r="L64" i="15"/>
  <c r="J64" i="15"/>
  <c r="H64" i="15"/>
  <c r="E91" i="15"/>
  <c r="Z91" i="15"/>
  <c r="X91" i="15"/>
  <c r="V91" i="15"/>
  <c r="T91" i="15"/>
  <c r="R91" i="15"/>
  <c r="P91" i="15"/>
  <c r="N91" i="15"/>
  <c r="L91" i="15"/>
  <c r="J91" i="15"/>
  <c r="H91" i="15"/>
  <c r="E120" i="15"/>
  <c r="Z120" i="15"/>
  <c r="X120" i="15"/>
  <c r="V120" i="15"/>
  <c r="T120" i="15"/>
  <c r="R120" i="15"/>
  <c r="P120" i="15"/>
  <c r="N120" i="15"/>
  <c r="L120" i="15"/>
  <c r="J120" i="15"/>
  <c r="H120" i="15"/>
  <c r="E149" i="15"/>
  <c r="Z149" i="15"/>
  <c r="X149" i="15"/>
  <c r="V149" i="15"/>
  <c r="T149" i="15"/>
  <c r="R149" i="15"/>
  <c r="P149" i="15"/>
  <c r="N149" i="15"/>
  <c r="L149" i="15"/>
  <c r="J149" i="15"/>
  <c r="H149" i="15"/>
  <c r="E178" i="15"/>
  <c r="Z178" i="15"/>
  <c r="X178" i="15"/>
  <c r="V178" i="15"/>
  <c r="T178" i="15"/>
  <c r="R178" i="15"/>
  <c r="P178" i="15"/>
  <c r="N178" i="15"/>
  <c r="L178" i="15"/>
  <c r="J178" i="15"/>
  <c r="H178" i="15"/>
  <c r="E207" i="15"/>
  <c r="Z207" i="15"/>
  <c r="X207" i="15"/>
  <c r="V207" i="15"/>
  <c r="T207" i="15"/>
  <c r="R207" i="15"/>
  <c r="P207" i="15"/>
  <c r="N207" i="15"/>
  <c r="L207" i="15"/>
  <c r="J207" i="15"/>
  <c r="H207" i="15"/>
  <c r="E37" i="15"/>
  <c r="Z37" i="15"/>
  <c r="X37" i="15"/>
  <c r="V37" i="15"/>
  <c r="T37" i="15"/>
  <c r="R37" i="15"/>
  <c r="P37" i="15"/>
  <c r="N37" i="15"/>
  <c r="L37" i="15"/>
  <c r="J37" i="15"/>
  <c r="H37" i="15"/>
  <c r="Z1" i="15"/>
  <c r="Z28" i="15" s="1"/>
  <c r="Z55" i="15" s="1"/>
  <c r="Z82" i="15" s="1"/>
  <c r="Z111" i="15" s="1"/>
  <c r="Z140" i="15" s="1"/>
  <c r="Z169" i="15" s="1"/>
  <c r="Z198" i="15" s="1"/>
  <c r="Y1" i="15"/>
  <c r="Y28" i="15" s="1"/>
  <c r="Y55" i="15" s="1"/>
  <c r="Y82" i="15" s="1"/>
  <c r="Y111" i="15" s="1"/>
  <c r="Y140" i="15" s="1"/>
  <c r="Y169" i="15" s="1"/>
  <c r="Y198" i="15" s="1"/>
  <c r="X1" i="15"/>
  <c r="X28" i="15" s="1"/>
  <c r="X55" i="15" s="1"/>
  <c r="X82" i="15" s="1"/>
  <c r="X111" i="15" s="1"/>
  <c r="X140" i="15" s="1"/>
  <c r="X169" i="15" s="1"/>
  <c r="X198" i="15" s="1"/>
  <c r="W1" i="15"/>
  <c r="W28" i="15" s="1"/>
  <c r="W55" i="15" s="1"/>
  <c r="W82" i="15" s="1"/>
  <c r="W111" i="15" s="1"/>
  <c r="W140" i="15" s="1"/>
  <c r="W169" i="15" s="1"/>
  <c r="W198" i="15" s="1"/>
  <c r="V1" i="15"/>
  <c r="V28" i="15" s="1"/>
  <c r="V55" i="15" s="1"/>
  <c r="V82" i="15" s="1"/>
  <c r="V111" i="15" s="1"/>
  <c r="V140" i="15" s="1"/>
  <c r="V169" i="15" s="1"/>
  <c r="V198" i="15" s="1"/>
  <c r="U1" i="15"/>
  <c r="U28" i="15" s="1"/>
  <c r="U55" i="15" s="1"/>
  <c r="U82" i="15" s="1"/>
  <c r="U111" i="15" s="1"/>
  <c r="U140" i="15" s="1"/>
  <c r="U169" i="15" s="1"/>
  <c r="U198" i="15" s="1"/>
  <c r="T1" i="15"/>
  <c r="T28" i="15" s="1"/>
  <c r="T55" i="15" s="1"/>
  <c r="T82" i="15" s="1"/>
  <c r="T111" i="15" s="1"/>
  <c r="T140" i="15" s="1"/>
  <c r="T169" i="15" s="1"/>
  <c r="T198" i="15" s="1"/>
  <c r="S1" i="15"/>
  <c r="S28" i="15" s="1"/>
  <c r="S55" i="15" s="1"/>
  <c r="S82" i="15" s="1"/>
  <c r="S111" i="15" s="1"/>
  <c r="S140" i="15" s="1"/>
  <c r="S169" i="15" s="1"/>
  <c r="S198" i="15" s="1"/>
  <c r="R1" i="15"/>
  <c r="R28" i="15" s="1"/>
  <c r="R55" i="15" s="1"/>
  <c r="R82" i="15" s="1"/>
  <c r="R111" i="15" s="1"/>
  <c r="R140" i="15" s="1"/>
  <c r="R169" i="15" s="1"/>
  <c r="R198" i="15" s="1"/>
  <c r="Q1" i="15"/>
  <c r="Q28" i="15" s="1"/>
  <c r="Q55" i="15" s="1"/>
  <c r="Q82" i="15" s="1"/>
  <c r="Q111" i="15" s="1"/>
  <c r="Q140" i="15" s="1"/>
  <c r="Q169" i="15" s="1"/>
  <c r="Q198" i="15" s="1"/>
  <c r="P1" i="15"/>
  <c r="P28" i="15" s="1"/>
  <c r="P55" i="15" s="1"/>
  <c r="P82" i="15" s="1"/>
  <c r="P111" i="15" s="1"/>
  <c r="P140" i="15" s="1"/>
  <c r="P169" i="15" s="1"/>
  <c r="P198" i="15" s="1"/>
  <c r="O1" i="15"/>
  <c r="N1" i="15"/>
  <c r="N28" i="15" s="1"/>
  <c r="N55" i="15" s="1"/>
  <c r="N82" i="15" s="1"/>
  <c r="N111" i="15" s="1"/>
  <c r="N140" i="15" s="1"/>
  <c r="N169" i="15" s="1"/>
  <c r="N198" i="15" s="1"/>
  <c r="M1" i="15"/>
  <c r="M28" i="15" s="1"/>
  <c r="M55" i="15" s="1"/>
  <c r="M82" i="15" s="1"/>
  <c r="M111" i="15" s="1"/>
  <c r="M140" i="15" s="1"/>
  <c r="M169" i="15" s="1"/>
  <c r="M198" i="15" s="1"/>
  <c r="L1" i="15"/>
  <c r="L28" i="15" s="1"/>
  <c r="L55" i="15" s="1"/>
  <c r="L82" i="15" s="1"/>
  <c r="L111" i="15" s="1"/>
  <c r="L140" i="15" s="1"/>
  <c r="L169" i="15" s="1"/>
  <c r="L198" i="15" s="1"/>
  <c r="K1" i="15"/>
  <c r="K28" i="15" s="1"/>
  <c r="K55" i="15" s="1"/>
  <c r="K82" i="15" s="1"/>
  <c r="K111" i="15" s="1"/>
  <c r="K140" i="15" s="1"/>
  <c r="K169" i="15" s="1"/>
  <c r="K198" i="15" s="1"/>
  <c r="J1" i="15"/>
  <c r="J28" i="15" s="1"/>
  <c r="J55" i="15" s="1"/>
  <c r="J82" i="15" s="1"/>
  <c r="J111" i="15" s="1"/>
  <c r="J140" i="15" s="1"/>
  <c r="J169" i="15" s="1"/>
  <c r="J198" i="15" s="1"/>
  <c r="I1" i="15"/>
  <c r="I28" i="15" s="1"/>
  <c r="I55" i="15" s="1"/>
  <c r="I82" i="15" s="1"/>
  <c r="I111" i="15" s="1"/>
  <c r="I140" i="15" s="1"/>
  <c r="I169" i="15" s="1"/>
  <c r="I198" i="15" s="1"/>
  <c r="H1" i="15"/>
  <c r="H28" i="15" s="1"/>
  <c r="H55" i="15" s="1"/>
  <c r="H82" i="15" s="1"/>
  <c r="H111" i="15" s="1"/>
  <c r="H140" i="15" s="1"/>
  <c r="H169" i="15" s="1"/>
  <c r="H198" i="15" s="1"/>
  <c r="G1" i="15"/>
  <c r="G28" i="15" s="1"/>
  <c r="G55" i="15" s="1"/>
  <c r="G82" i="15" s="1"/>
  <c r="G111" i="15" s="1"/>
  <c r="G140" i="15" s="1"/>
  <c r="G169" i="15" s="1"/>
  <c r="G198" i="15" s="1"/>
  <c r="F1" i="15"/>
  <c r="F28" i="15" s="1"/>
  <c r="F55" i="15" s="1"/>
  <c r="F82" i="15" s="1"/>
  <c r="F111" i="15" s="1"/>
  <c r="F140" i="15" s="1"/>
  <c r="F169" i="15" s="1"/>
  <c r="F198" i="15" s="1"/>
  <c r="E1" i="15"/>
  <c r="E28" i="15" s="1"/>
  <c r="E55" i="15" s="1"/>
  <c r="E82" i="15" s="1"/>
  <c r="E111" i="15" s="1"/>
  <c r="E140" i="15" s="1"/>
  <c r="E169" i="15" s="1"/>
  <c r="E198" i="15" s="1"/>
  <c r="D1" i="15"/>
  <c r="D28" i="15" s="1"/>
  <c r="D55" i="15" s="1"/>
  <c r="D82" i="15" s="1"/>
  <c r="D111" i="15" s="1"/>
  <c r="D140" i="15" s="1"/>
  <c r="D169" i="15" s="1"/>
  <c r="D198" i="15" s="1"/>
  <c r="AA1" i="15" l="1"/>
  <c r="AA28" i="15" s="1"/>
  <c r="AA55" i="15" s="1"/>
  <c r="AA82" i="15" s="1"/>
  <c r="AA111" i="15" s="1"/>
  <c r="AA140" i="15" s="1"/>
  <c r="AA169" i="15" s="1"/>
  <c r="AA198" i="15" s="1"/>
  <c r="O28" i="15"/>
  <c r="O55" i="15" s="1"/>
  <c r="O82" i="15" s="1"/>
  <c r="O111" i="15" s="1"/>
  <c r="O140" i="15" s="1"/>
  <c r="O169" i="15" s="1"/>
  <c r="O198" i="15" s="1"/>
  <c r="C207" i="15"/>
  <c r="C178" i="15"/>
  <c r="C64" i="15"/>
  <c r="C37" i="15"/>
  <c r="C10" i="15"/>
  <c r="E20" i="4"/>
  <c r="P11" i="4"/>
  <c r="Z3" i="10" s="1"/>
  <c r="D1" i="10"/>
  <c r="G7" i="10" s="1"/>
  <c r="F28" i="6"/>
  <c r="D2" i="10"/>
  <c r="E28" i="3"/>
  <c r="E32" i="3"/>
  <c r="E36" i="3"/>
  <c r="E40" i="3"/>
  <c r="F16" i="4"/>
  <c r="E15" i="5"/>
  <c r="E22" i="4" s="1"/>
  <c r="F28" i="3"/>
  <c r="F32" i="3"/>
  <c r="F36" i="3"/>
  <c r="F40" i="3"/>
  <c r="G28" i="3"/>
  <c r="G32" i="3"/>
  <c r="G36" i="3"/>
  <c r="G40" i="3"/>
  <c r="H28" i="3"/>
  <c r="H32" i="3"/>
  <c r="H36" i="3"/>
  <c r="H40" i="3"/>
  <c r="I28" i="3"/>
  <c r="I32" i="3"/>
  <c r="I36" i="3"/>
  <c r="I40" i="3"/>
  <c r="J28" i="3"/>
  <c r="J32" i="3"/>
  <c r="J36" i="3"/>
  <c r="J40" i="3"/>
  <c r="K28" i="3"/>
  <c r="K32" i="3"/>
  <c r="K36" i="3"/>
  <c r="K40" i="3"/>
  <c r="L28" i="3"/>
  <c r="L32" i="3"/>
  <c r="L36" i="3"/>
  <c r="L40" i="3"/>
  <c r="M28" i="3"/>
  <c r="M32" i="3"/>
  <c r="M36" i="3"/>
  <c r="M40" i="3"/>
  <c r="N28" i="3"/>
  <c r="N32" i="3"/>
  <c r="N36" i="3"/>
  <c r="N40" i="3"/>
  <c r="O28" i="3"/>
  <c r="O32" i="3"/>
  <c r="O36" i="3"/>
  <c r="O40" i="3"/>
  <c r="P28" i="3"/>
  <c r="P32" i="3"/>
  <c r="P36" i="3"/>
  <c r="P40" i="3"/>
  <c r="Q28" i="3"/>
  <c r="Q32" i="3"/>
  <c r="Q36" i="3"/>
  <c r="Q40" i="3"/>
  <c r="R28" i="3"/>
  <c r="R32" i="3"/>
  <c r="R36" i="3"/>
  <c r="R40" i="3"/>
  <c r="S28" i="3"/>
  <c r="S32" i="3"/>
  <c r="S36" i="3"/>
  <c r="S40" i="3"/>
  <c r="T28" i="3"/>
  <c r="T32" i="3"/>
  <c r="T36" i="3"/>
  <c r="T40" i="3"/>
  <c r="U28" i="3"/>
  <c r="U32" i="3"/>
  <c r="U36" i="3"/>
  <c r="U40" i="3"/>
  <c r="V28" i="3"/>
  <c r="V32" i="3"/>
  <c r="V36" i="3"/>
  <c r="V40" i="3"/>
  <c r="W28" i="3"/>
  <c r="W32" i="3"/>
  <c r="W36" i="3"/>
  <c r="W40" i="3"/>
  <c r="X28" i="3"/>
  <c r="X32" i="3"/>
  <c r="X36" i="3"/>
  <c r="X40" i="3"/>
  <c r="Y28" i="3"/>
  <c r="Y32" i="3"/>
  <c r="Y36" i="3"/>
  <c r="Y40" i="3"/>
  <c r="Z28" i="3"/>
  <c r="Z32" i="3"/>
  <c r="Z36" i="3"/>
  <c r="Z40" i="3"/>
  <c r="AA28" i="3"/>
  <c r="AA32" i="3"/>
  <c r="AA36" i="3"/>
  <c r="AA40" i="3"/>
  <c r="AB28" i="3"/>
  <c r="AB32" i="3"/>
  <c r="AB36" i="3"/>
  <c r="AB40" i="3"/>
  <c r="N7" i="10"/>
  <c r="N8" i="10"/>
  <c r="N9" i="10"/>
  <c r="N10" i="10"/>
  <c r="N11" i="10"/>
  <c r="N12" i="10"/>
  <c r="N13" i="10"/>
  <c r="N14" i="10"/>
  <c r="N15" i="10"/>
  <c r="N16" i="10"/>
  <c r="N17" i="10"/>
  <c r="N18" i="10"/>
  <c r="N19" i="10"/>
  <c r="N20" i="10"/>
  <c r="N21" i="10"/>
  <c r="N22" i="10"/>
  <c r="N23" i="10"/>
  <c r="N24" i="10"/>
  <c r="N25" i="10"/>
  <c r="N26" i="10"/>
  <c r="N27" i="10"/>
  <c r="N28" i="10"/>
  <c r="N29" i="10"/>
  <c r="N30" i="10"/>
  <c r="N31" i="10"/>
  <c r="N32" i="10"/>
  <c r="N33" i="10"/>
  <c r="F704" i="10"/>
  <c r="F703" i="10"/>
  <c r="F702" i="10"/>
  <c r="F701" i="10"/>
  <c r="F700" i="10"/>
  <c r="F699" i="10"/>
  <c r="F698" i="10"/>
  <c r="F697" i="10"/>
  <c r="F696" i="10"/>
  <c r="F695" i="10"/>
  <c r="F694" i="10"/>
  <c r="F693" i="10"/>
  <c r="F692" i="10"/>
  <c r="F691" i="10"/>
  <c r="F690" i="10"/>
  <c r="F689" i="10"/>
  <c r="F688" i="10"/>
  <c r="F687" i="10"/>
  <c r="F686" i="10"/>
  <c r="F685" i="10"/>
  <c r="F684" i="10"/>
  <c r="F683" i="10"/>
  <c r="F682" i="10"/>
  <c r="F681" i="10"/>
  <c r="F680" i="10"/>
  <c r="F679" i="10"/>
  <c r="F678" i="10"/>
  <c r="F677" i="10"/>
  <c r="F676" i="10"/>
  <c r="F675" i="10"/>
  <c r="F674" i="10"/>
  <c r="F673" i="10"/>
  <c r="F672" i="10"/>
  <c r="F671" i="10"/>
  <c r="F670" i="10"/>
  <c r="F669" i="10"/>
  <c r="F668" i="10"/>
  <c r="F667" i="10"/>
  <c r="F666" i="10"/>
  <c r="F665" i="10"/>
  <c r="F664" i="10"/>
  <c r="F663" i="10"/>
  <c r="F662" i="10"/>
  <c r="F661" i="10"/>
  <c r="F660" i="10"/>
  <c r="F659" i="10"/>
  <c r="F658" i="10"/>
  <c r="F657" i="10"/>
  <c r="F656" i="10"/>
  <c r="F655" i="10"/>
  <c r="F654" i="10"/>
  <c r="F653" i="10"/>
  <c r="F652" i="10"/>
  <c r="F651" i="10"/>
  <c r="F650" i="10"/>
  <c r="F649" i="10"/>
  <c r="F648" i="10"/>
  <c r="F647" i="10"/>
  <c r="F646" i="10"/>
  <c r="F645" i="10"/>
  <c r="F644" i="10"/>
  <c r="F643" i="10"/>
  <c r="F642" i="10"/>
  <c r="F641" i="10"/>
  <c r="F640" i="10"/>
  <c r="F639" i="10"/>
  <c r="F638" i="10"/>
  <c r="F637" i="10"/>
  <c r="F636" i="10"/>
  <c r="F635" i="10"/>
  <c r="F634" i="10"/>
  <c r="F633" i="10"/>
  <c r="F632" i="10"/>
  <c r="F631" i="10"/>
  <c r="F630" i="10"/>
  <c r="F629" i="10"/>
  <c r="F628" i="10"/>
  <c r="F627" i="10"/>
  <c r="F626" i="10"/>
  <c r="F625" i="10"/>
  <c r="F624" i="10"/>
  <c r="F623" i="10"/>
  <c r="F622" i="10"/>
  <c r="F621" i="10"/>
  <c r="F620" i="10"/>
  <c r="F619" i="10"/>
  <c r="F618" i="10"/>
  <c r="F617" i="10"/>
  <c r="F616" i="10"/>
  <c r="F615" i="10"/>
  <c r="F614" i="10"/>
  <c r="F613" i="10"/>
  <c r="F612" i="10"/>
  <c r="F611" i="10"/>
  <c r="F610" i="10"/>
  <c r="F609" i="10"/>
  <c r="O8" i="10"/>
  <c r="F8" i="10"/>
  <c r="C7" i="10"/>
  <c r="C8" i="10"/>
  <c r="O9" i="10"/>
  <c r="C9" i="10"/>
  <c r="P10" i="10"/>
  <c r="O10" i="10"/>
  <c r="C10" i="10"/>
  <c r="O11" i="10"/>
  <c r="C11" i="10"/>
  <c r="O12" i="10"/>
  <c r="C12" i="10"/>
  <c r="O13" i="10"/>
  <c r="C13" i="10"/>
  <c r="P14" i="10"/>
  <c r="O14" i="10"/>
  <c r="C14" i="10"/>
  <c r="O15" i="10"/>
  <c r="C15" i="10"/>
  <c r="P16" i="10"/>
  <c r="O16" i="10"/>
  <c r="C16" i="10"/>
  <c r="O17" i="10"/>
  <c r="C17" i="10"/>
  <c r="P18" i="10"/>
  <c r="O18" i="10"/>
  <c r="C18" i="10"/>
  <c r="O19" i="10"/>
  <c r="C19" i="10"/>
  <c r="P20" i="10"/>
  <c r="O20" i="10"/>
  <c r="C20" i="10"/>
  <c r="O21" i="10"/>
  <c r="C21" i="10"/>
  <c r="P22" i="10"/>
  <c r="O22" i="10"/>
  <c r="C22" i="10"/>
  <c r="O23" i="10"/>
  <c r="C23" i="10"/>
  <c r="P24" i="10"/>
  <c r="O24" i="10"/>
  <c r="C24" i="10"/>
  <c r="O25" i="10"/>
  <c r="C25" i="10"/>
  <c r="P26" i="10"/>
  <c r="O26" i="10"/>
  <c r="C26" i="10"/>
  <c r="O27" i="10"/>
  <c r="C27" i="10"/>
  <c r="P28" i="10"/>
  <c r="O28" i="10"/>
  <c r="C28" i="10"/>
  <c r="O29" i="10"/>
  <c r="C29" i="10"/>
  <c r="P30" i="10"/>
  <c r="O30" i="10"/>
  <c r="C30" i="10"/>
  <c r="O31" i="10"/>
  <c r="C31" i="10"/>
  <c r="P32" i="10"/>
  <c r="O32" i="10"/>
  <c r="C32" i="10"/>
  <c r="O33" i="10"/>
  <c r="C33" i="10"/>
  <c r="N34" i="10"/>
  <c r="O34" i="10"/>
  <c r="C34" i="10"/>
  <c r="N35" i="10"/>
  <c r="P35" i="10"/>
  <c r="O35" i="10"/>
  <c r="C35" i="10"/>
  <c r="N36" i="10"/>
  <c r="P36" i="10"/>
  <c r="O36" i="10"/>
  <c r="C36" i="10"/>
  <c r="N37" i="10"/>
  <c r="P37" i="10"/>
  <c r="O37" i="10"/>
  <c r="C37" i="10"/>
  <c r="N38" i="10"/>
  <c r="P38" i="10"/>
  <c r="O38" i="10"/>
  <c r="C38" i="10"/>
  <c r="N39" i="10"/>
  <c r="P39" i="10"/>
  <c r="O39" i="10"/>
  <c r="C39" i="10"/>
  <c r="N40" i="10"/>
  <c r="P40" i="10"/>
  <c r="O40" i="10"/>
  <c r="C40" i="10"/>
  <c r="N41" i="10"/>
  <c r="P41" i="10"/>
  <c r="O41" i="10"/>
  <c r="C41" i="10"/>
  <c r="N42" i="10"/>
  <c r="P42" i="10"/>
  <c r="O42" i="10"/>
  <c r="C42" i="10"/>
  <c r="N43" i="10"/>
  <c r="P43" i="10"/>
  <c r="O43" i="10"/>
  <c r="C43" i="10"/>
  <c r="N44" i="10"/>
  <c r="P44" i="10"/>
  <c r="O44" i="10"/>
  <c r="C44" i="10"/>
  <c r="N45" i="10"/>
  <c r="P45" i="10"/>
  <c r="O45" i="10"/>
  <c r="C45" i="10"/>
  <c r="N46" i="10"/>
  <c r="P46" i="10"/>
  <c r="O46" i="10"/>
  <c r="C46" i="10"/>
  <c r="N47" i="10"/>
  <c r="P47" i="10"/>
  <c r="O47" i="10"/>
  <c r="C47" i="10"/>
  <c r="N48" i="10"/>
  <c r="P48" i="10"/>
  <c r="O48" i="10"/>
  <c r="C48" i="10"/>
  <c r="N49" i="10"/>
  <c r="P49" i="10"/>
  <c r="O49" i="10"/>
  <c r="C49" i="10"/>
  <c r="N50" i="10"/>
  <c r="P50" i="10"/>
  <c r="O50" i="10"/>
  <c r="C50" i="10"/>
  <c r="N51" i="10"/>
  <c r="P51" i="10"/>
  <c r="O51" i="10"/>
  <c r="C51" i="10"/>
  <c r="N52" i="10"/>
  <c r="P52" i="10"/>
  <c r="O52" i="10"/>
  <c r="C52" i="10"/>
  <c r="N53" i="10"/>
  <c r="P53" i="10"/>
  <c r="O53" i="10"/>
  <c r="C53" i="10"/>
  <c r="N54" i="10"/>
  <c r="P54" i="10"/>
  <c r="O54" i="10"/>
  <c r="C54" i="10"/>
  <c r="N55" i="10"/>
  <c r="P55" i="10"/>
  <c r="O55" i="10"/>
  <c r="C55" i="10"/>
  <c r="N56" i="10"/>
  <c r="P56" i="10"/>
  <c r="O56" i="10"/>
  <c r="C56" i="10"/>
  <c r="N57" i="10"/>
  <c r="P57" i="10"/>
  <c r="O57" i="10"/>
  <c r="C57" i="10"/>
  <c r="N58" i="10"/>
  <c r="P58" i="10"/>
  <c r="O58" i="10"/>
  <c r="C58" i="10"/>
  <c r="N59" i="10"/>
  <c r="P59" i="10"/>
  <c r="O59" i="10"/>
  <c r="C59" i="10"/>
  <c r="N60" i="10"/>
  <c r="P60" i="10"/>
  <c r="O60" i="10"/>
  <c r="C60" i="10"/>
  <c r="N61" i="10"/>
  <c r="P61" i="10"/>
  <c r="O61" i="10"/>
  <c r="C61" i="10"/>
  <c r="N62" i="10"/>
  <c r="P62" i="10"/>
  <c r="O62" i="10"/>
  <c r="C62" i="10"/>
  <c r="N63" i="10"/>
  <c r="P63" i="10"/>
  <c r="O63" i="10"/>
  <c r="C63" i="10"/>
  <c r="N64" i="10"/>
  <c r="P64" i="10"/>
  <c r="O64" i="10"/>
  <c r="C64" i="10"/>
  <c r="N65" i="10"/>
  <c r="P65" i="10"/>
  <c r="O65" i="10"/>
  <c r="C65" i="10"/>
  <c r="N66" i="10"/>
  <c r="P66" i="10"/>
  <c r="O66" i="10"/>
  <c r="C66" i="10"/>
  <c r="N67" i="10"/>
  <c r="P67" i="10"/>
  <c r="O67" i="10"/>
  <c r="C67" i="10"/>
  <c r="N68" i="10"/>
  <c r="P68" i="10"/>
  <c r="O68" i="10"/>
  <c r="C68" i="10"/>
  <c r="N69" i="10"/>
  <c r="P69" i="10"/>
  <c r="O69" i="10"/>
  <c r="C69" i="10"/>
  <c r="N70" i="10"/>
  <c r="P70" i="10"/>
  <c r="O70" i="10"/>
  <c r="C70" i="10"/>
  <c r="N71" i="10"/>
  <c r="P71" i="10"/>
  <c r="O71" i="10"/>
  <c r="C71" i="10"/>
  <c r="N72" i="10"/>
  <c r="P72" i="10"/>
  <c r="O72" i="10"/>
  <c r="C72" i="10"/>
  <c r="N73" i="10"/>
  <c r="P73" i="10"/>
  <c r="O73" i="10"/>
  <c r="C73" i="10"/>
  <c r="N74" i="10"/>
  <c r="P74" i="10"/>
  <c r="O74" i="10"/>
  <c r="C74" i="10"/>
  <c r="N75" i="10"/>
  <c r="P75" i="10"/>
  <c r="O75" i="10"/>
  <c r="C75" i="10"/>
  <c r="N76" i="10"/>
  <c r="P76" i="10"/>
  <c r="O76" i="10"/>
  <c r="C76" i="10"/>
  <c r="N77" i="10"/>
  <c r="P77" i="10"/>
  <c r="O77" i="10"/>
  <c r="C77" i="10"/>
  <c r="N78" i="10"/>
  <c r="P78" i="10"/>
  <c r="O78" i="10"/>
  <c r="C78" i="10"/>
  <c r="N79" i="10"/>
  <c r="P79" i="10"/>
  <c r="O79" i="10"/>
  <c r="C79" i="10"/>
  <c r="N80" i="10"/>
  <c r="P80" i="10"/>
  <c r="O80" i="10"/>
  <c r="C80" i="10"/>
  <c r="N81" i="10"/>
  <c r="P81" i="10"/>
  <c r="O81" i="10"/>
  <c r="C81" i="10"/>
  <c r="N82" i="10"/>
  <c r="P82" i="10"/>
  <c r="O82" i="10"/>
  <c r="C82" i="10"/>
  <c r="N83" i="10"/>
  <c r="P83" i="10"/>
  <c r="O83" i="10"/>
  <c r="C83" i="10"/>
  <c r="N84" i="10"/>
  <c r="P84" i="10"/>
  <c r="O84" i="10"/>
  <c r="C84" i="10"/>
  <c r="N85" i="10"/>
  <c r="P85" i="10"/>
  <c r="O85" i="10"/>
  <c r="C85" i="10"/>
  <c r="N86" i="10"/>
  <c r="P86" i="10"/>
  <c r="O86" i="10"/>
  <c r="C86" i="10"/>
  <c r="N87" i="10"/>
  <c r="P87" i="10"/>
  <c r="O87" i="10"/>
  <c r="C87" i="10"/>
  <c r="N88" i="10"/>
  <c r="P88" i="10"/>
  <c r="O88" i="10"/>
  <c r="C88" i="10"/>
  <c r="N89" i="10"/>
  <c r="P89" i="10"/>
  <c r="O89" i="10"/>
  <c r="C89" i="10"/>
  <c r="N90" i="10"/>
  <c r="P90" i="10"/>
  <c r="O90" i="10"/>
  <c r="C90" i="10"/>
  <c r="N91" i="10"/>
  <c r="P91" i="10"/>
  <c r="O91" i="10"/>
  <c r="C91" i="10"/>
  <c r="N92" i="10"/>
  <c r="P92" i="10"/>
  <c r="O92" i="10"/>
  <c r="C92" i="10"/>
  <c r="N93" i="10"/>
  <c r="P93" i="10"/>
  <c r="O93" i="10"/>
  <c r="C93" i="10"/>
  <c r="N94" i="10"/>
  <c r="P94" i="10"/>
  <c r="O94" i="10"/>
  <c r="C94" i="10"/>
  <c r="N95" i="10"/>
  <c r="P95" i="10"/>
  <c r="O95" i="10"/>
  <c r="C95" i="10"/>
  <c r="N96" i="10"/>
  <c r="P96" i="10"/>
  <c r="O96" i="10"/>
  <c r="C96" i="10"/>
  <c r="N97" i="10"/>
  <c r="P97" i="10"/>
  <c r="O97" i="10"/>
  <c r="C97" i="10"/>
  <c r="N98" i="10"/>
  <c r="P98" i="10"/>
  <c r="O98" i="10"/>
  <c r="C98" i="10"/>
  <c r="N99" i="10"/>
  <c r="P99" i="10"/>
  <c r="O99" i="10"/>
  <c r="C99" i="10"/>
  <c r="N100" i="10"/>
  <c r="P100" i="10"/>
  <c r="O100" i="10"/>
  <c r="C100" i="10"/>
  <c r="N101" i="10"/>
  <c r="P101" i="10"/>
  <c r="O101" i="10"/>
  <c r="C101" i="10"/>
  <c r="N102" i="10"/>
  <c r="P102" i="10"/>
  <c r="O102" i="10"/>
  <c r="C102" i="10"/>
  <c r="N103" i="10"/>
  <c r="P103" i="10"/>
  <c r="O103" i="10"/>
  <c r="C103" i="10"/>
  <c r="N104" i="10"/>
  <c r="P104" i="10"/>
  <c r="O104" i="10"/>
  <c r="C104" i="10"/>
  <c r="N105" i="10"/>
  <c r="P105" i="10"/>
  <c r="O105" i="10"/>
  <c r="C105" i="10"/>
  <c r="N106" i="10"/>
  <c r="P106" i="10"/>
  <c r="O106" i="10"/>
  <c r="C106" i="10"/>
  <c r="N107" i="10"/>
  <c r="P107" i="10"/>
  <c r="O107" i="10"/>
  <c r="C107" i="10"/>
  <c r="N108" i="10"/>
  <c r="P108" i="10"/>
  <c r="O108" i="10"/>
  <c r="C108" i="10"/>
  <c r="N109" i="10"/>
  <c r="P109" i="10"/>
  <c r="O109" i="10"/>
  <c r="C109" i="10"/>
  <c r="N110" i="10"/>
  <c r="P110" i="10"/>
  <c r="O110" i="10"/>
  <c r="C110" i="10"/>
  <c r="N111" i="10"/>
  <c r="P111" i="10"/>
  <c r="O111" i="10"/>
  <c r="C111" i="10"/>
  <c r="N112" i="10"/>
  <c r="P112" i="10"/>
  <c r="O112" i="10"/>
  <c r="C112" i="10"/>
  <c r="N113" i="10"/>
  <c r="P113" i="10"/>
  <c r="O113" i="10"/>
  <c r="C113" i="10"/>
  <c r="N114" i="10"/>
  <c r="P114" i="10"/>
  <c r="O114" i="10"/>
  <c r="C114" i="10"/>
  <c r="N115" i="10"/>
  <c r="P115" i="10"/>
  <c r="O115" i="10"/>
  <c r="C115" i="10"/>
  <c r="N116" i="10"/>
  <c r="P116" i="10"/>
  <c r="O116" i="10"/>
  <c r="C116" i="10"/>
  <c r="N117" i="10"/>
  <c r="P117" i="10"/>
  <c r="O117" i="10"/>
  <c r="C117" i="10"/>
  <c r="N118" i="10"/>
  <c r="P118" i="10"/>
  <c r="O118" i="10"/>
  <c r="C118" i="10"/>
  <c r="N119" i="10"/>
  <c r="P119" i="10"/>
  <c r="O119" i="10"/>
  <c r="C119" i="10"/>
  <c r="N120" i="10"/>
  <c r="P120" i="10"/>
  <c r="O120" i="10"/>
  <c r="C120" i="10"/>
  <c r="N121" i="10"/>
  <c r="P121" i="10"/>
  <c r="O121" i="10"/>
  <c r="C121" i="10"/>
  <c r="N122" i="10"/>
  <c r="P122" i="10"/>
  <c r="O122" i="10"/>
  <c r="C122" i="10"/>
  <c r="N123" i="10"/>
  <c r="P123" i="10"/>
  <c r="O123" i="10"/>
  <c r="C123" i="10"/>
  <c r="N124" i="10"/>
  <c r="P124" i="10"/>
  <c r="O124" i="10"/>
  <c r="C124" i="10"/>
  <c r="N125" i="10"/>
  <c r="P125" i="10"/>
  <c r="O125" i="10"/>
  <c r="C125" i="10"/>
  <c r="N126" i="10"/>
  <c r="P126" i="10"/>
  <c r="O126" i="10"/>
  <c r="C126" i="10"/>
  <c r="N127" i="10"/>
  <c r="P127" i="10"/>
  <c r="O127" i="10"/>
  <c r="C127" i="10"/>
  <c r="N128" i="10"/>
  <c r="P128" i="10"/>
  <c r="O128" i="10"/>
  <c r="C128" i="10"/>
  <c r="N129" i="10"/>
  <c r="P129" i="10"/>
  <c r="O129" i="10"/>
  <c r="C129" i="10"/>
  <c r="N130" i="10"/>
  <c r="P130" i="10"/>
  <c r="O130" i="10"/>
  <c r="C130" i="10"/>
  <c r="N131" i="10"/>
  <c r="P131" i="10"/>
  <c r="O131" i="10"/>
  <c r="C131" i="10"/>
  <c r="N132" i="10"/>
  <c r="P132" i="10"/>
  <c r="O132" i="10"/>
  <c r="C132" i="10"/>
  <c r="N133" i="10"/>
  <c r="P133" i="10"/>
  <c r="O133" i="10"/>
  <c r="C133" i="10"/>
  <c r="N134" i="10"/>
  <c r="P134" i="10"/>
  <c r="O134" i="10"/>
  <c r="C134" i="10"/>
  <c r="N135" i="10"/>
  <c r="P135" i="10"/>
  <c r="O135" i="10"/>
  <c r="C135" i="10"/>
  <c r="N136" i="10"/>
  <c r="P136" i="10"/>
  <c r="O136" i="10"/>
  <c r="C136" i="10"/>
  <c r="N137" i="10"/>
  <c r="P137" i="10"/>
  <c r="O137" i="10"/>
  <c r="C137" i="10"/>
  <c r="N138" i="10"/>
  <c r="P138" i="10"/>
  <c r="O138" i="10"/>
  <c r="C138" i="10"/>
  <c r="N139" i="10"/>
  <c r="P139" i="10"/>
  <c r="O139" i="10"/>
  <c r="C139" i="10"/>
  <c r="N140" i="10"/>
  <c r="P140" i="10"/>
  <c r="O140" i="10"/>
  <c r="C140" i="10"/>
  <c r="N141" i="10"/>
  <c r="P141" i="10"/>
  <c r="O141" i="10"/>
  <c r="C141" i="10"/>
  <c r="N142" i="10"/>
  <c r="P142" i="10"/>
  <c r="O142" i="10"/>
  <c r="C142" i="10"/>
  <c r="N143" i="10"/>
  <c r="P143" i="10"/>
  <c r="O143" i="10"/>
  <c r="C143" i="10"/>
  <c r="N144" i="10"/>
  <c r="P144" i="10"/>
  <c r="O144" i="10"/>
  <c r="C144" i="10"/>
  <c r="N145" i="10"/>
  <c r="P145" i="10"/>
  <c r="O145" i="10"/>
  <c r="C145" i="10"/>
  <c r="N146" i="10"/>
  <c r="P146" i="10"/>
  <c r="O146" i="10"/>
  <c r="C146" i="10"/>
  <c r="N147" i="10"/>
  <c r="P147" i="10"/>
  <c r="O147" i="10"/>
  <c r="C147" i="10"/>
  <c r="N148" i="10"/>
  <c r="P148" i="10"/>
  <c r="O148" i="10"/>
  <c r="C148" i="10"/>
  <c r="N149" i="10"/>
  <c r="P149" i="10"/>
  <c r="O149" i="10"/>
  <c r="C149" i="10"/>
  <c r="N150" i="10"/>
  <c r="P150" i="10"/>
  <c r="O150" i="10"/>
  <c r="C150" i="10"/>
  <c r="N151" i="10"/>
  <c r="P151" i="10"/>
  <c r="O151" i="10"/>
  <c r="C151" i="10"/>
  <c r="N152" i="10"/>
  <c r="P152" i="10"/>
  <c r="O152" i="10"/>
  <c r="C152" i="10"/>
  <c r="N153" i="10"/>
  <c r="P153" i="10"/>
  <c r="O153" i="10"/>
  <c r="C153" i="10"/>
  <c r="N154" i="10"/>
  <c r="P154" i="10"/>
  <c r="O154" i="10"/>
  <c r="C154" i="10"/>
  <c r="N155" i="10"/>
  <c r="P155" i="10"/>
  <c r="O155" i="10"/>
  <c r="C155" i="10"/>
  <c r="N156" i="10"/>
  <c r="P156" i="10"/>
  <c r="O156" i="10"/>
  <c r="C156" i="10"/>
  <c r="N157" i="10"/>
  <c r="P157" i="10"/>
  <c r="O157" i="10"/>
  <c r="C157" i="10"/>
  <c r="N158" i="10"/>
  <c r="P158" i="10"/>
  <c r="O158" i="10"/>
  <c r="C158" i="10"/>
  <c r="N159" i="10"/>
  <c r="P159" i="10"/>
  <c r="O159" i="10"/>
  <c r="C159" i="10"/>
  <c r="N160" i="10"/>
  <c r="P160" i="10"/>
  <c r="O160" i="10"/>
  <c r="C160" i="10"/>
  <c r="N161" i="10"/>
  <c r="P161" i="10"/>
  <c r="O161" i="10"/>
  <c r="C161" i="10"/>
  <c r="N162" i="10"/>
  <c r="P162" i="10"/>
  <c r="O162" i="10"/>
  <c r="C162" i="10"/>
  <c r="N163" i="10"/>
  <c r="P163" i="10"/>
  <c r="O163" i="10"/>
  <c r="C163" i="10"/>
  <c r="N164" i="10"/>
  <c r="P164" i="10"/>
  <c r="O164" i="10"/>
  <c r="C164" i="10"/>
  <c r="N165" i="10"/>
  <c r="P165" i="10"/>
  <c r="O165" i="10"/>
  <c r="C165" i="10"/>
  <c r="N166" i="10"/>
  <c r="P166" i="10"/>
  <c r="O166" i="10"/>
  <c r="C166" i="10"/>
  <c r="N167" i="10"/>
  <c r="P167" i="10"/>
  <c r="O167" i="10"/>
  <c r="C167" i="10"/>
  <c r="N168" i="10"/>
  <c r="P168" i="10"/>
  <c r="O168" i="10"/>
  <c r="C168" i="10"/>
  <c r="N169" i="10"/>
  <c r="P169" i="10"/>
  <c r="O169" i="10"/>
  <c r="C169" i="10"/>
  <c r="N170" i="10"/>
  <c r="P170" i="10"/>
  <c r="O170" i="10"/>
  <c r="C170" i="10"/>
  <c r="N171" i="10"/>
  <c r="P171" i="10"/>
  <c r="O171" i="10"/>
  <c r="C171" i="10"/>
  <c r="N172" i="10"/>
  <c r="P172" i="10"/>
  <c r="O172" i="10"/>
  <c r="C172" i="10"/>
  <c r="N173" i="10"/>
  <c r="P173" i="10"/>
  <c r="O173" i="10"/>
  <c r="C173" i="10"/>
  <c r="N174" i="10"/>
  <c r="P174" i="10"/>
  <c r="O174" i="10"/>
  <c r="C174" i="10"/>
  <c r="N175" i="10"/>
  <c r="P175" i="10"/>
  <c r="O175" i="10"/>
  <c r="C175" i="10"/>
  <c r="N176" i="10"/>
  <c r="P176" i="10"/>
  <c r="O176" i="10"/>
  <c r="C176" i="10"/>
  <c r="N177" i="10"/>
  <c r="P177" i="10"/>
  <c r="O177" i="10"/>
  <c r="C177" i="10"/>
  <c r="N178" i="10"/>
  <c r="P178" i="10"/>
  <c r="O178" i="10"/>
  <c r="C178" i="10"/>
  <c r="N179" i="10"/>
  <c r="P179" i="10"/>
  <c r="O179" i="10"/>
  <c r="C179" i="10"/>
  <c r="N180" i="10"/>
  <c r="P180" i="10"/>
  <c r="O180" i="10"/>
  <c r="C180" i="10"/>
  <c r="N181" i="10"/>
  <c r="P181" i="10"/>
  <c r="O181" i="10"/>
  <c r="C181" i="10"/>
  <c r="N182" i="10"/>
  <c r="P182" i="10"/>
  <c r="O182" i="10"/>
  <c r="C182" i="10"/>
  <c r="N183" i="10"/>
  <c r="P183" i="10"/>
  <c r="O183" i="10"/>
  <c r="C183" i="10"/>
  <c r="N184" i="10"/>
  <c r="P184" i="10"/>
  <c r="O184" i="10"/>
  <c r="C184" i="10"/>
  <c r="N185" i="10"/>
  <c r="P185" i="10"/>
  <c r="O185" i="10"/>
  <c r="C185" i="10"/>
  <c r="N186" i="10"/>
  <c r="P186" i="10"/>
  <c r="O186" i="10"/>
  <c r="C186" i="10"/>
  <c r="N187" i="10"/>
  <c r="P187" i="10"/>
  <c r="O187" i="10"/>
  <c r="C187" i="10"/>
  <c r="N188" i="10"/>
  <c r="P188" i="10"/>
  <c r="O188" i="10"/>
  <c r="C188" i="10"/>
  <c r="N189" i="10"/>
  <c r="P189" i="10"/>
  <c r="O189" i="10"/>
  <c r="C189" i="10"/>
  <c r="N190" i="10"/>
  <c r="P190" i="10"/>
  <c r="O190" i="10"/>
  <c r="C190" i="10"/>
  <c r="N191" i="10"/>
  <c r="P191" i="10"/>
  <c r="O191" i="10"/>
  <c r="C191" i="10"/>
  <c r="N192" i="10"/>
  <c r="P192" i="10"/>
  <c r="O192" i="10"/>
  <c r="C192" i="10"/>
  <c r="N193" i="10"/>
  <c r="P193" i="10"/>
  <c r="O193" i="10"/>
  <c r="C193" i="10"/>
  <c r="N194" i="10"/>
  <c r="P194" i="10"/>
  <c r="O194" i="10"/>
  <c r="C194" i="10"/>
  <c r="N195" i="10"/>
  <c r="P195" i="10"/>
  <c r="O195" i="10"/>
  <c r="C195" i="10"/>
  <c r="N196" i="10"/>
  <c r="P196" i="10"/>
  <c r="O196" i="10"/>
  <c r="C196" i="10"/>
  <c r="N197" i="10"/>
  <c r="P197" i="10"/>
  <c r="O197" i="10"/>
  <c r="C197" i="10"/>
  <c r="N198" i="10"/>
  <c r="P198" i="10"/>
  <c r="O198" i="10"/>
  <c r="C198" i="10"/>
  <c r="N199" i="10"/>
  <c r="P199" i="10"/>
  <c r="O199" i="10"/>
  <c r="C199" i="10"/>
  <c r="N200" i="10"/>
  <c r="P200" i="10"/>
  <c r="O200" i="10"/>
  <c r="C200" i="10"/>
  <c r="N201" i="10"/>
  <c r="P201" i="10"/>
  <c r="O201" i="10"/>
  <c r="C201" i="10"/>
  <c r="N202" i="10"/>
  <c r="P202" i="10"/>
  <c r="O202" i="10"/>
  <c r="C202" i="10"/>
  <c r="N203" i="10"/>
  <c r="P203" i="10"/>
  <c r="O203" i="10"/>
  <c r="C203" i="10"/>
  <c r="N204" i="10"/>
  <c r="P204" i="10"/>
  <c r="O204" i="10"/>
  <c r="C204" i="10"/>
  <c r="N205" i="10"/>
  <c r="P205" i="10"/>
  <c r="O205" i="10"/>
  <c r="C205" i="10"/>
  <c r="N206" i="10"/>
  <c r="P206" i="10"/>
  <c r="O206" i="10"/>
  <c r="C206" i="10"/>
  <c r="N207" i="10"/>
  <c r="P207" i="10"/>
  <c r="O207" i="10"/>
  <c r="C207" i="10"/>
  <c r="N208" i="10"/>
  <c r="P208" i="10"/>
  <c r="O208" i="10"/>
  <c r="C208" i="10"/>
  <c r="N209" i="10"/>
  <c r="P209" i="10"/>
  <c r="O209" i="10"/>
  <c r="C209" i="10"/>
  <c r="N210" i="10"/>
  <c r="P210" i="10"/>
  <c r="O210" i="10"/>
  <c r="C210" i="10"/>
  <c r="N211" i="10"/>
  <c r="P211" i="10"/>
  <c r="O211" i="10"/>
  <c r="C211" i="10"/>
  <c r="N212" i="10"/>
  <c r="P212" i="10"/>
  <c r="O212" i="10"/>
  <c r="C212" i="10"/>
  <c r="N213" i="10"/>
  <c r="P213" i="10"/>
  <c r="O213" i="10"/>
  <c r="C213" i="10"/>
  <c r="N214" i="10"/>
  <c r="P214" i="10"/>
  <c r="O214" i="10"/>
  <c r="C214" i="10"/>
  <c r="N215" i="10"/>
  <c r="P215" i="10"/>
  <c r="O215" i="10"/>
  <c r="C215" i="10"/>
  <c r="N216" i="10"/>
  <c r="P216" i="10"/>
  <c r="O216" i="10"/>
  <c r="C216" i="10"/>
  <c r="N217" i="10"/>
  <c r="P217" i="10"/>
  <c r="O217" i="10"/>
  <c r="C217" i="10"/>
  <c r="N218" i="10"/>
  <c r="P218" i="10"/>
  <c r="O218" i="10"/>
  <c r="C218" i="10"/>
  <c r="N219" i="10"/>
  <c r="P219" i="10"/>
  <c r="O219" i="10"/>
  <c r="C219" i="10"/>
  <c r="N220" i="10"/>
  <c r="P220" i="10"/>
  <c r="O220" i="10"/>
  <c r="C220" i="10"/>
  <c r="N221" i="10"/>
  <c r="P221" i="10"/>
  <c r="O221" i="10"/>
  <c r="C221" i="10"/>
  <c r="N222" i="10"/>
  <c r="P222" i="10"/>
  <c r="O222" i="10"/>
  <c r="C222" i="10"/>
  <c r="N223" i="10"/>
  <c r="P223" i="10"/>
  <c r="O223" i="10"/>
  <c r="C223" i="10"/>
  <c r="N224" i="10"/>
  <c r="P224" i="10"/>
  <c r="O224" i="10"/>
  <c r="C224" i="10"/>
  <c r="N225" i="10"/>
  <c r="P225" i="10"/>
  <c r="O225" i="10"/>
  <c r="C225" i="10"/>
  <c r="N226" i="10"/>
  <c r="P226" i="10"/>
  <c r="O226" i="10"/>
  <c r="C226" i="10"/>
  <c r="N227" i="10"/>
  <c r="P227" i="10"/>
  <c r="O227" i="10"/>
  <c r="C227" i="10"/>
  <c r="N228" i="10"/>
  <c r="P228" i="10"/>
  <c r="O228" i="10"/>
  <c r="C228" i="10"/>
  <c r="N229" i="10"/>
  <c r="P229" i="10"/>
  <c r="O229" i="10"/>
  <c r="C229" i="10"/>
  <c r="N230" i="10"/>
  <c r="P230" i="10"/>
  <c r="O230" i="10"/>
  <c r="C230" i="10"/>
  <c r="N231" i="10"/>
  <c r="P231" i="10"/>
  <c r="O231" i="10"/>
  <c r="C231" i="10"/>
  <c r="N232" i="10"/>
  <c r="P232" i="10"/>
  <c r="O232" i="10"/>
  <c r="C232" i="10"/>
  <c r="N233" i="10"/>
  <c r="P233" i="10"/>
  <c r="O233" i="10"/>
  <c r="C233" i="10"/>
  <c r="N234" i="10"/>
  <c r="P234" i="10"/>
  <c r="O234" i="10"/>
  <c r="C234" i="10"/>
  <c r="N235" i="10"/>
  <c r="P235" i="10"/>
  <c r="O235" i="10"/>
  <c r="C235" i="10"/>
  <c r="N236" i="10"/>
  <c r="P236" i="10"/>
  <c r="O236" i="10"/>
  <c r="C236" i="10"/>
  <c r="N237" i="10"/>
  <c r="P237" i="10"/>
  <c r="O237" i="10"/>
  <c r="C237" i="10"/>
  <c r="N238" i="10"/>
  <c r="P238" i="10"/>
  <c r="O238" i="10"/>
  <c r="C238" i="10"/>
  <c r="N239" i="10"/>
  <c r="P239" i="10"/>
  <c r="O239" i="10"/>
  <c r="C239" i="10"/>
  <c r="N240" i="10"/>
  <c r="P240" i="10"/>
  <c r="O240" i="10"/>
  <c r="C240" i="10"/>
  <c r="N241" i="10"/>
  <c r="P241" i="10"/>
  <c r="O241" i="10"/>
  <c r="C241" i="10"/>
  <c r="N242" i="10"/>
  <c r="P242" i="10"/>
  <c r="O242" i="10"/>
  <c r="C242" i="10"/>
  <c r="N243" i="10"/>
  <c r="P243" i="10"/>
  <c r="O243" i="10"/>
  <c r="C243" i="10"/>
  <c r="N244" i="10"/>
  <c r="P244" i="10"/>
  <c r="O244" i="10"/>
  <c r="C244" i="10"/>
  <c r="N245" i="10"/>
  <c r="P245" i="10"/>
  <c r="O245" i="10"/>
  <c r="C245" i="10"/>
  <c r="N246" i="10"/>
  <c r="P246" i="10"/>
  <c r="O246" i="10"/>
  <c r="C246" i="10"/>
  <c r="N247" i="10"/>
  <c r="P247" i="10"/>
  <c r="O247" i="10"/>
  <c r="C247" i="10"/>
  <c r="N248" i="10"/>
  <c r="P248" i="10"/>
  <c r="O248" i="10"/>
  <c r="C248" i="10"/>
  <c r="N249" i="10"/>
  <c r="P249" i="10"/>
  <c r="O249" i="10"/>
  <c r="C249" i="10"/>
  <c r="N250" i="10"/>
  <c r="P250" i="10"/>
  <c r="O250" i="10"/>
  <c r="C250" i="10"/>
  <c r="N251" i="10"/>
  <c r="P251" i="10"/>
  <c r="O251" i="10"/>
  <c r="C251" i="10"/>
  <c r="N252" i="10"/>
  <c r="P252" i="10"/>
  <c r="O252" i="10"/>
  <c r="C252" i="10"/>
  <c r="N253" i="10"/>
  <c r="P253" i="10"/>
  <c r="O253" i="10"/>
  <c r="C253" i="10"/>
  <c r="N254" i="10"/>
  <c r="P254" i="10"/>
  <c r="O254" i="10"/>
  <c r="C254" i="10"/>
  <c r="N255" i="10"/>
  <c r="P255" i="10"/>
  <c r="O255" i="10"/>
  <c r="C255" i="10"/>
  <c r="N256" i="10"/>
  <c r="P256" i="10"/>
  <c r="O256" i="10"/>
  <c r="C256" i="10"/>
  <c r="N257" i="10"/>
  <c r="P257" i="10"/>
  <c r="O257" i="10"/>
  <c r="C257" i="10"/>
  <c r="N258" i="10"/>
  <c r="P258" i="10"/>
  <c r="O258" i="10"/>
  <c r="C258" i="10"/>
  <c r="N259" i="10"/>
  <c r="P259" i="10"/>
  <c r="O259" i="10"/>
  <c r="C259" i="10"/>
  <c r="N260" i="10"/>
  <c r="P260" i="10"/>
  <c r="O260" i="10"/>
  <c r="C260" i="10"/>
  <c r="N261" i="10"/>
  <c r="P261" i="10"/>
  <c r="O261" i="10"/>
  <c r="C261" i="10"/>
  <c r="N262" i="10"/>
  <c r="P262" i="10"/>
  <c r="O262" i="10"/>
  <c r="C262" i="10"/>
  <c r="N263" i="10"/>
  <c r="P263" i="10"/>
  <c r="O263" i="10"/>
  <c r="C263" i="10"/>
  <c r="N264" i="10"/>
  <c r="P264" i="10"/>
  <c r="O264" i="10"/>
  <c r="C264" i="10"/>
  <c r="N265" i="10"/>
  <c r="P265" i="10"/>
  <c r="O265" i="10"/>
  <c r="C265" i="10"/>
  <c r="N266" i="10"/>
  <c r="P266" i="10"/>
  <c r="O266" i="10"/>
  <c r="C266" i="10"/>
  <c r="N267" i="10"/>
  <c r="P267" i="10"/>
  <c r="O267" i="10"/>
  <c r="C267" i="10"/>
  <c r="N268" i="10"/>
  <c r="P268" i="10"/>
  <c r="O268" i="10"/>
  <c r="C268" i="10"/>
  <c r="N269" i="10"/>
  <c r="P269" i="10"/>
  <c r="O269" i="10"/>
  <c r="C269" i="10"/>
  <c r="N270" i="10"/>
  <c r="P270" i="10"/>
  <c r="O270" i="10"/>
  <c r="C270" i="10"/>
  <c r="N271" i="10"/>
  <c r="P271" i="10"/>
  <c r="O271" i="10"/>
  <c r="C271" i="10"/>
  <c r="N272" i="10"/>
  <c r="P272" i="10"/>
  <c r="O272" i="10"/>
  <c r="C272" i="10"/>
  <c r="N273" i="10"/>
  <c r="P273" i="10"/>
  <c r="O273" i="10"/>
  <c r="C273" i="10"/>
  <c r="N274" i="10"/>
  <c r="P274" i="10"/>
  <c r="O274" i="10"/>
  <c r="C274" i="10"/>
  <c r="N275" i="10"/>
  <c r="P275" i="10"/>
  <c r="O275" i="10"/>
  <c r="C275" i="10"/>
  <c r="N276" i="10"/>
  <c r="P276" i="10"/>
  <c r="O276" i="10"/>
  <c r="C276" i="10"/>
  <c r="N277" i="10"/>
  <c r="P277" i="10"/>
  <c r="O277" i="10"/>
  <c r="C277" i="10"/>
  <c r="N278" i="10"/>
  <c r="P278" i="10"/>
  <c r="O278" i="10"/>
  <c r="C278" i="10"/>
  <c r="N279" i="10"/>
  <c r="P279" i="10"/>
  <c r="O279" i="10"/>
  <c r="C279" i="10"/>
  <c r="N280" i="10"/>
  <c r="P280" i="10"/>
  <c r="O280" i="10"/>
  <c r="C280" i="10"/>
  <c r="N281" i="10"/>
  <c r="P281" i="10"/>
  <c r="O281" i="10"/>
  <c r="C281" i="10"/>
  <c r="N282" i="10"/>
  <c r="P282" i="10"/>
  <c r="O282" i="10"/>
  <c r="C282" i="10"/>
  <c r="N283" i="10"/>
  <c r="P283" i="10"/>
  <c r="O283" i="10"/>
  <c r="C283" i="10"/>
  <c r="N284" i="10"/>
  <c r="P284" i="10"/>
  <c r="O284" i="10"/>
  <c r="C284" i="10"/>
  <c r="N285" i="10"/>
  <c r="P285" i="10"/>
  <c r="O285" i="10"/>
  <c r="C285" i="10"/>
  <c r="N286" i="10"/>
  <c r="P286" i="10"/>
  <c r="O286" i="10"/>
  <c r="C286" i="10"/>
  <c r="N287" i="10"/>
  <c r="P287" i="10"/>
  <c r="O287" i="10"/>
  <c r="C287" i="10"/>
  <c r="N288" i="10"/>
  <c r="P288" i="10"/>
  <c r="O288" i="10"/>
  <c r="C288" i="10"/>
  <c r="N289" i="10"/>
  <c r="P289" i="10"/>
  <c r="O289" i="10"/>
  <c r="C289" i="10"/>
  <c r="N290" i="10"/>
  <c r="P290" i="10"/>
  <c r="O290" i="10"/>
  <c r="C290" i="10"/>
  <c r="N291" i="10"/>
  <c r="P291" i="10"/>
  <c r="O291" i="10"/>
  <c r="C291" i="10"/>
  <c r="N292" i="10"/>
  <c r="P292" i="10"/>
  <c r="O292" i="10"/>
  <c r="C292" i="10"/>
  <c r="N293" i="10"/>
  <c r="P293" i="10"/>
  <c r="O293" i="10"/>
  <c r="C293" i="10"/>
  <c r="N294" i="10"/>
  <c r="P294" i="10"/>
  <c r="O294" i="10"/>
  <c r="C294" i="10"/>
  <c r="N295" i="10"/>
  <c r="P295" i="10"/>
  <c r="O295" i="10"/>
  <c r="C295" i="10"/>
  <c r="N296" i="10"/>
  <c r="P296" i="10"/>
  <c r="O296" i="10"/>
  <c r="C296" i="10"/>
  <c r="N297" i="10"/>
  <c r="P297" i="10"/>
  <c r="O297" i="10"/>
  <c r="C297" i="10"/>
  <c r="N298" i="10"/>
  <c r="P298" i="10"/>
  <c r="O298" i="10"/>
  <c r="C298" i="10"/>
  <c r="N299" i="10"/>
  <c r="P299" i="10"/>
  <c r="O299" i="10"/>
  <c r="C299" i="10"/>
  <c r="N300" i="10"/>
  <c r="P300" i="10"/>
  <c r="O300" i="10"/>
  <c r="C300" i="10"/>
  <c r="N301" i="10"/>
  <c r="P301" i="10"/>
  <c r="O301" i="10"/>
  <c r="C301" i="10"/>
  <c r="N302" i="10"/>
  <c r="P302" i="10"/>
  <c r="O302" i="10"/>
  <c r="C302" i="10"/>
  <c r="N303" i="10"/>
  <c r="P303" i="10"/>
  <c r="O303" i="10"/>
  <c r="C303" i="10"/>
  <c r="N304" i="10"/>
  <c r="P304" i="10"/>
  <c r="O304" i="10"/>
  <c r="C304" i="10"/>
  <c r="N305" i="10"/>
  <c r="P305" i="10"/>
  <c r="O305" i="10"/>
  <c r="C305" i="10"/>
  <c r="N306" i="10"/>
  <c r="P306" i="10"/>
  <c r="O306" i="10"/>
  <c r="C306" i="10"/>
  <c r="N307" i="10"/>
  <c r="P307" i="10"/>
  <c r="O307" i="10"/>
  <c r="C307" i="10"/>
  <c r="N308" i="10"/>
  <c r="P308" i="10"/>
  <c r="O308" i="10"/>
  <c r="C308" i="10"/>
  <c r="N309" i="10"/>
  <c r="P309" i="10"/>
  <c r="O309" i="10"/>
  <c r="C309" i="10"/>
  <c r="N310" i="10"/>
  <c r="P310" i="10"/>
  <c r="O310" i="10"/>
  <c r="C310" i="10"/>
  <c r="N311" i="10"/>
  <c r="P311" i="10"/>
  <c r="O311" i="10"/>
  <c r="C311" i="10"/>
  <c r="N312" i="10"/>
  <c r="P312" i="10"/>
  <c r="O312" i="10"/>
  <c r="C312" i="10"/>
  <c r="N313" i="10"/>
  <c r="P313" i="10"/>
  <c r="O313" i="10"/>
  <c r="C313" i="10"/>
  <c r="N314" i="10"/>
  <c r="P314" i="10"/>
  <c r="O314" i="10"/>
  <c r="C314" i="10"/>
  <c r="N315" i="10"/>
  <c r="P315" i="10"/>
  <c r="O315" i="10"/>
  <c r="C315" i="10"/>
  <c r="N316" i="10"/>
  <c r="P316" i="10"/>
  <c r="O316" i="10"/>
  <c r="C316" i="10"/>
  <c r="N317" i="10"/>
  <c r="P317" i="10"/>
  <c r="O317" i="10"/>
  <c r="C317" i="10"/>
  <c r="N318" i="10"/>
  <c r="P318" i="10"/>
  <c r="O318" i="10"/>
  <c r="C318" i="10"/>
  <c r="N319" i="10"/>
  <c r="P319" i="10"/>
  <c r="O319" i="10"/>
  <c r="C319" i="10"/>
  <c r="N320" i="10"/>
  <c r="P320" i="10"/>
  <c r="O320" i="10"/>
  <c r="C320" i="10"/>
  <c r="N321" i="10"/>
  <c r="P321" i="10"/>
  <c r="O321" i="10"/>
  <c r="C321" i="10"/>
  <c r="N322" i="10"/>
  <c r="P322" i="10"/>
  <c r="O322" i="10"/>
  <c r="C322" i="10"/>
  <c r="N323" i="10"/>
  <c r="P323" i="10"/>
  <c r="O323" i="10"/>
  <c r="C323" i="10"/>
  <c r="N324" i="10"/>
  <c r="P324" i="10"/>
  <c r="O324" i="10"/>
  <c r="C324" i="10"/>
  <c r="N325" i="10"/>
  <c r="P325" i="10"/>
  <c r="O325" i="10"/>
  <c r="C325" i="10"/>
  <c r="N326" i="10"/>
  <c r="P326" i="10"/>
  <c r="O326" i="10"/>
  <c r="C326" i="10"/>
  <c r="N327" i="10"/>
  <c r="P327" i="10"/>
  <c r="O327" i="10"/>
  <c r="C327" i="10"/>
  <c r="N328" i="10"/>
  <c r="P328" i="10"/>
  <c r="O328" i="10"/>
  <c r="C328" i="10"/>
  <c r="N329" i="10"/>
  <c r="P329" i="10"/>
  <c r="O329" i="10"/>
  <c r="C329" i="10"/>
  <c r="N330" i="10"/>
  <c r="P330" i="10"/>
  <c r="O330" i="10"/>
  <c r="C330" i="10"/>
  <c r="N331" i="10"/>
  <c r="P331" i="10"/>
  <c r="O331" i="10"/>
  <c r="C331" i="10"/>
  <c r="N332" i="10"/>
  <c r="P332" i="10"/>
  <c r="O332" i="10"/>
  <c r="C332" i="10"/>
  <c r="N333" i="10"/>
  <c r="P333" i="10"/>
  <c r="O333" i="10"/>
  <c r="C333" i="10"/>
  <c r="N334" i="10"/>
  <c r="P334" i="10"/>
  <c r="O334" i="10"/>
  <c r="C334" i="10"/>
  <c r="N335" i="10"/>
  <c r="P335" i="10"/>
  <c r="O335" i="10"/>
  <c r="C335" i="10"/>
  <c r="N336" i="10"/>
  <c r="P336" i="10"/>
  <c r="O336" i="10"/>
  <c r="C336" i="10"/>
  <c r="N337" i="10"/>
  <c r="P337" i="10"/>
  <c r="O337" i="10"/>
  <c r="C337" i="10"/>
  <c r="N338" i="10"/>
  <c r="P338" i="10"/>
  <c r="O338" i="10"/>
  <c r="C338" i="10"/>
  <c r="N339" i="10"/>
  <c r="P339" i="10"/>
  <c r="O339" i="10"/>
  <c r="C339" i="10"/>
  <c r="N340" i="10"/>
  <c r="P340" i="10"/>
  <c r="O340" i="10"/>
  <c r="C340" i="10"/>
  <c r="N341" i="10"/>
  <c r="P341" i="10"/>
  <c r="O341" i="10"/>
  <c r="C341" i="10"/>
  <c r="N342" i="10"/>
  <c r="P342" i="10"/>
  <c r="O342" i="10"/>
  <c r="C342" i="10"/>
  <c r="N343" i="10"/>
  <c r="P343" i="10"/>
  <c r="O343" i="10"/>
  <c r="C343" i="10"/>
  <c r="N344" i="10"/>
  <c r="P344" i="10"/>
  <c r="O344" i="10"/>
  <c r="C344" i="10"/>
  <c r="N345" i="10"/>
  <c r="P345" i="10"/>
  <c r="O345" i="10"/>
  <c r="C345" i="10"/>
  <c r="N346" i="10"/>
  <c r="P346" i="10"/>
  <c r="O346" i="10"/>
  <c r="C346" i="10"/>
  <c r="N347" i="10"/>
  <c r="P347" i="10"/>
  <c r="O347" i="10"/>
  <c r="C347" i="10"/>
  <c r="N348" i="10"/>
  <c r="P348" i="10"/>
  <c r="O348" i="10"/>
  <c r="C348" i="10"/>
  <c r="N349" i="10"/>
  <c r="P349" i="10"/>
  <c r="O349" i="10"/>
  <c r="C349" i="10"/>
  <c r="N350" i="10"/>
  <c r="P350" i="10"/>
  <c r="O350" i="10"/>
  <c r="C350" i="10"/>
  <c r="N351" i="10"/>
  <c r="P351" i="10"/>
  <c r="O351" i="10"/>
  <c r="C351" i="10"/>
  <c r="N352" i="10"/>
  <c r="P352" i="10"/>
  <c r="O352" i="10"/>
  <c r="C352" i="10"/>
  <c r="N353" i="10"/>
  <c r="P353" i="10"/>
  <c r="O353" i="10"/>
  <c r="C353" i="10"/>
  <c r="N354" i="10"/>
  <c r="P354" i="10"/>
  <c r="O354" i="10"/>
  <c r="C354" i="10"/>
  <c r="N355" i="10"/>
  <c r="P355" i="10"/>
  <c r="O355" i="10"/>
  <c r="C355" i="10"/>
  <c r="N356" i="10"/>
  <c r="P356" i="10"/>
  <c r="O356" i="10"/>
  <c r="C356" i="10"/>
  <c r="N357" i="10"/>
  <c r="P357" i="10"/>
  <c r="O357" i="10"/>
  <c r="C357" i="10"/>
  <c r="N358" i="10"/>
  <c r="P358" i="10"/>
  <c r="O358" i="10"/>
  <c r="C358" i="10"/>
  <c r="N359" i="10"/>
  <c r="P359" i="10"/>
  <c r="O359" i="10"/>
  <c r="C359" i="10"/>
  <c r="N360" i="10"/>
  <c r="P360" i="10"/>
  <c r="O360" i="10"/>
  <c r="C360" i="10"/>
  <c r="N361" i="10"/>
  <c r="P361" i="10"/>
  <c r="O361" i="10"/>
  <c r="C361" i="10"/>
  <c r="N362" i="10"/>
  <c r="P362" i="10"/>
  <c r="O362" i="10"/>
  <c r="C362" i="10"/>
  <c r="N363" i="10"/>
  <c r="P363" i="10"/>
  <c r="O363" i="10"/>
  <c r="C363" i="10"/>
  <c r="N364" i="10"/>
  <c r="P364" i="10"/>
  <c r="O364" i="10"/>
  <c r="C364" i="10"/>
  <c r="N365" i="10"/>
  <c r="P365" i="10"/>
  <c r="O365" i="10"/>
  <c r="C365" i="10"/>
  <c r="N366" i="10"/>
  <c r="P366" i="10"/>
  <c r="O366" i="10"/>
  <c r="C366" i="10"/>
  <c r="N367" i="10"/>
  <c r="P367" i="10"/>
  <c r="O367" i="10"/>
  <c r="C367" i="10"/>
  <c r="N368" i="10"/>
  <c r="P368" i="10"/>
  <c r="O368" i="10"/>
  <c r="C368" i="10"/>
  <c r="N369" i="10"/>
  <c r="P369" i="10"/>
  <c r="O369" i="10"/>
  <c r="C369" i="10"/>
  <c r="N370" i="10"/>
  <c r="P370" i="10"/>
  <c r="O370" i="10"/>
  <c r="C370" i="10"/>
  <c r="N371" i="10"/>
  <c r="P371" i="10"/>
  <c r="O371" i="10"/>
  <c r="C371" i="10"/>
  <c r="N372" i="10"/>
  <c r="P372" i="10"/>
  <c r="O372" i="10"/>
  <c r="C372" i="10"/>
  <c r="N373" i="10"/>
  <c r="P373" i="10"/>
  <c r="O373" i="10"/>
  <c r="C373" i="10"/>
  <c r="N374" i="10"/>
  <c r="P374" i="10"/>
  <c r="O374" i="10"/>
  <c r="C374" i="10"/>
  <c r="N375" i="10"/>
  <c r="P375" i="10"/>
  <c r="O375" i="10"/>
  <c r="C375" i="10"/>
  <c r="N376" i="10"/>
  <c r="P376" i="10"/>
  <c r="O376" i="10"/>
  <c r="C376" i="10"/>
  <c r="N377" i="10"/>
  <c r="P377" i="10"/>
  <c r="O377" i="10"/>
  <c r="C377" i="10"/>
  <c r="N378" i="10"/>
  <c r="P378" i="10"/>
  <c r="O378" i="10"/>
  <c r="C378" i="10"/>
  <c r="N379" i="10"/>
  <c r="P379" i="10"/>
  <c r="O379" i="10"/>
  <c r="C379" i="10"/>
  <c r="N380" i="10"/>
  <c r="P380" i="10"/>
  <c r="O380" i="10"/>
  <c r="C380" i="10"/>
  <c r="N381" i="10"/>
  <c r="P381" i="10"/>
  <c r="O381" i="10"/>
  <c r="C381" i="10"/>
  <c r="N382" i="10"/>
  <c r="P382" i="10"/>
  <c r="O382" i="10"/>
  <c r="C382" i="10"/>
  <c r="N383" i="10"/>
  <c r="P383" i="10"/>
  <c r="O383" i="10"/>
  <c r="C383" i="10"/>
  <c r="N384" i="10"/>
  <c r="P384" i="10"/>
  <c r="O384" i="10"/>
  <c r="C384" i="10"/>
  <c r="N385" i="10"/>
  <c r="P385" i="10"/>
  <c r="O385" i="10"/>
  <c r="C385" i="10"/>
  <c r="N386" i="10"/>
  <c r="P386" i="10"/>
  <c r="O386" i="10"/>
  <c r="C386" i="10"/>
  <c r="N387" i="10"/>
  <c r="P387" i="10"/>
  <c r="O387" i="10"/>
  <c r="C387" i="10"/>
  <c r="N388" i="10"/>
  <c r="P388" i="10"/>
  <c r="O388" i="10"/>
  <c r="C388" i="10"/>
  <c r="N389" i="10"/>
  <c r="P389" i="10"/>
  <c r="O389" i="10"/>
  <c r="C389" i="10"/>
  <c r="N390" i="10"/>
  <c r="P390" i="10"/>
  <c r="O390" i="10"/>
  <c r="C390" i="10"/>
  <c r="N391" i="10"/>
  <c r="P391" i="10"/>
  <c r="O391" i="10"/>
  <c r="C391" i="10"/>
  <c r="N392" i="10"/>
  <c r="P392" i="10"/>
  <c r="O392" i="10"/>
  <c r="C392" i="10"/>
  <c r="N393" i="10"/>
  <c r="P393" i="10"/>
  <c r="O393" i="10"/>
  <c r="C393" i="10"/>
  <c r="N394" i="10"/>
  <c r="P394" i="10"/>
  <c r="O394" i="10"/>
  <c r="C394" i="10"/>
  <c r="N395" i="10"/>
  <c r="P395" i="10"/>
  <c r="O395" i="10"/>
  <c r="C395" i="10"/>
  <c r="N396" i="10"/>
  <c r="P396" i="10"/>
  <c r="O396" i="10"/>
  <c r="C396" i="10"/>
  <c r="N397" i="10"/>
  <c r="P397" i="10"/>
  <c r="O397" i="10"/>
  <c r="C397" i="10"/>
  <c r="N398" i="10"/>
  <c r="P398" i="10"/>
  <c r="O398" i="10"/>
  <c r="C398" i="10"/>
  <c r="N399" i="10"/>
  <c r="P399" i="10"/>
  <c r="O399" i="10"/>
  <c r="C399" i="10"/>
  <c r="N400" i="10"/>
  <c r="P400" i="10"/>
  <c r="O400" i="10"/>
  <c r="C400" i="10"/>
  <c r="N401" i="10"/>
  <c r="P401" i="10"/>
  <c r="O401" i="10"/>
  <c r="C401" i="10"/>
  <c r="N402" i="10"/>
  <c r="P402" i="10"/>
  <c r="O402" i="10"/>
  <c r="C402" i="10"/>
  <c r="N403" i="10"/>
  <c r="P403" i="10"/>
  <c r="O403" i="10"/>
  <c r="C403" i="10"/>
  <c r="N404" i="10"/>
  <c r="P404" i="10"/>
  <c r="O404" i="10"/>
  <c r="C404" i="10"/>
  <c r="N405" i="10"/>
  <c r="P405" i="10"/>
  <c r="O405" i="10"/>
  <c r="C405" i="10"/>
  <c r="N406" i="10"/>
  <c r="P406" i="10"/>
  <c r="O406" i="10"/>
  <c r="C406" i="10"/>
  <c r="N407" i="10"/>
  <c r="P407" i="10"/>
  <c r="O407" i="10"/>
  <c r="C407" i="10"/>
  <c r="N408" i="10"/>
  <c r="P408" i="10"/>
  <c r="O408" i="10"/>
  <c r="C408" i="10"/>
  <c r="N409" i="10"/>
  <c r="P409" i="10"/>
  <c r="O409" i="10"/>
  <c r="C409" i="10"/>
  <c r="N410" i="10"/>
  <c r="P410" i="10"/>
  <c r="O410" i="10"/>
  <c r="C410" i="10"/>
  <c r="N411" i="10"/>
  <c r="P411" i="10"/>
  <c r="O411" i="10"/>
  <c r="C411" i="10"/>
  <c r="N412" i="10"/>
  <c r="P412" i="10"/>
  <c r="O412" i="10"/>
  <c r="C412" i="10"/>
  <c r="N413" i="10"/>
  <c r="P413" i="10"/>
  <c r="O413" i="10"/>
  <c r="C413" i="10"/>
  <c r="N414" i="10"/>
  <c r="P414" i="10"/>
  <c r="O414" i="10"/>
  <c r="C414" i="10"/>
  <c r="N415" i="10"/>
  <c r="P415" i="10"/>
  <c r="O415" i="10"/>
  <c r="C415" i="10"/>
  <c r="N416" i="10"/>
  <c r="P416" i="10"/>
  <c r="O416" i="10"/>
  <c r="C416" i="10"/>
  <c r="N417" i="10"/>
  <c r="P417" i="10"/>
  <c r="O417" i="10"/>
  <c r="C417" i="10"/>
  <c r="N418" i="10"/>
  <c r="P418" i="10"/>
  <c r="O418" i="10"/>
  <c r="C418" i="10"/>
  <c r="N419" i="10"/>
  <c r="P419" i="10"/>
  <c r="O419" i="10"/>
  <c r="C419" i="10"/>
  <c r="N420" i="10"/>
  <c r="P420" i="10"/>
  <c r="O420" i="10"/>
  <c r="C420" i="10"/>
  <c r="N421" i="10"/>
  <c r="P421" i="10"/>
  <c r="O421" i="10"/>
  <c r="C421" i="10"/>
  <c r="N422" i="10"/>
  <c r="P422" i="10"/>
  <c r="O422" i="10"/>
  <c r="C422" i="10"/>
  <c r="N423" i="10"/>
  <c r="P423" i="10"/>
  <c r="O423" i="10"/>
  <c r="C423" i="10"/>
  <c r="N424" i="10"/>
  <c r="P424" i="10"/>
  <c r="O424" i="10"/>
  <c r="C424" i="10"/>
  <c r="N425" i="10"/>
  <c r="P425" i="10"/>
  <c r="O425" i="10"/>
  <c r="C425" i="10"/>
  <c r="N426" i="10"/>
  <c r="P426" i="10"/>
  <c r="O426" i="10"/>
  <c r="C426" i="10"/>
  <c r="N427" i="10"/>
  <c r="P427" i="10"/>
  <c r="O427" i="10"/>
  <c r="C427" i="10"/>
  <c r="N428" i="10"/>
  <c r="P428" i="10"/>
  <c r="O428" i="10"/>
  <c r="C428" i="10"/>
  <c r="N429" i="10"/>
  <c r="P429" i="10"/>
  <c r="O429" i="10"/>
  <c r="C429" i="10"/>
  <c r="N430" i="10"/>
  <c r="P430" i="10"/>
  <c r="O430" i="10"/>
  <c r="C430" i="10"/>
  <c r="N431" i="10"/>
  <c r="P431" i="10"/>
  <c r="O431" i="10"/>
  <c r="C431" i="10"/>
  <c r="N432" i="10"/>
  <c r="P432" i="10"/>
  <c r="O432" i="10"/>
  <c r="C432" i="10"/>
  <c r="N433" i="10"/>
  <c r="P433" i="10"/>
  <c r="O433" i="10"/>
  <c r="C433" i="10"/>
  <c r="N434" i="10"/>
  <c r="P434" i="10"/>
  <c r="O434" i="10"/>
  <c r="C434" i="10"/>
  <c r="N435" i="10"/>
  <c r="P435" i="10"/>
  <c r="O435" i="10"/>
  <c r="C435" i="10"/>
  <c r="N436" i="10"/>
  <c r="P436" i="10"/>
  <c r="O436" i="10"/>
  <c r="C436" i="10"/>
  <c r="N437" i="10"/>
  <c r="P437" i="10"/>
  <c r="O437" i="10"/>
  <c r="C437" i="10"/>
  <c r="N438" i="10"/>
  <c r="P438" i="10"/>
  <c r="O438" i="10"/>
  <c r="C438" i="10"/>
  <c r="N439" i="10"/>
  <c r="P439" i="10"/>
  <c r="O439" i="10"/>
  <c r="C439" i="10"/>
  <c r="N440" i="10"/>
  <c r="P440" i="10"/>
  <c r="O440" i="10"/>
  <c r="C440" i="10"/>
  <c r="N441" i="10"/>
  <c r="P441" i="10"/>
  <c r="O441" i="10"/>
  <c r="C441" i="10"/>
  <c r="N442" i="10"/>
  <c r="P442" i="10"/>
  <c r="O442" i="10"/>
  <c r="C442" i="10"/>
  <c r="N443" i="10"/>
  <c r="P443" i="10"/>
  <c r="O443" i="10"/>
  <c r="C443" i="10"/>
  <c r="N444" i="10"/>
  <c r="P444" i="10"/>
  <c r="O444" i="10"/>
  <c r="C444" i="10"/>
  <c r="N445" i="10"/>
  <c r="P445" i="10"/>
  <c r="O445" i="10"/>
  <c r="C445" i="10"/>
  <c r="N446" i="10"/>
  <c r="P446" i="10"/>
  <c r="O446" i="10"/>
  <c r="C446" i="10"/>
  <c r="N447" i="10"/>
  <c r="P447" i="10"/>
  <c r="O447" i="10"/>
  <c r="C447" i="10"/>
  <c r="N448" i="10"/>
  <c r="P448" i="10"/>
  <c r="O448" i="10"/>
  <c r="C448" i="10"/>
  <c r="N449" i="10"/>
  <c r="P449" i="10"/>
  <c r="O449" i="10"/>
  <c r="C449" i="10"/>
  <c r="N450" i="10"/>
  <c r="P450" i="10"/>
  <c r="O450" i="10"/>
  <c r="C450" i="10"/>
  <c r="N451" i="10"/>
  <c r="P451" i="10"/>
  <c r="O451" i="10"/>
  <c r="C451" i="10"/>
  <c r="N452" i="10"/>
  <c r="P452" i="10"/>
  <c r="O452" i="10"/>
  <c r="C452" i="10"/>
  <c r="N453" i="10"/>
  <c r="P453" i="10"/>
  <c r="O453" i="10"/>
  <c r="C453" i="10"/>
  <c r="N454" i="10"/>
  <c r="P454" i="10"/>
  <c r="O454" i="10"/>
  <c r="C454" i="10"/>
  <c r="N455" i="10"/>
  <c r="P455" i="10"/>
  <c r="O455" i="10"/>
  <c r="C455" i="10"/>
  <c r="N456" i="10"/>
  <c r="P456" i="10"/>
  <c r="O456" i="10"/>
  <c r="C456" i="10"/>
  <c r="N457" i="10"/>
  <c r="P457" i="10"/>
  <c r="O457" i="10"/>
  <c r="C457" i="10"/>
  <c r="N458" i="10"/>
  <c r="P458" i="10"/>
  <c r="O458" i="10"/>
  <c r="C458" i="10"/>
  <c r="N459" i="10"/>
  <c r="P459" i="10"/>
  <c r="O459" i="10"/>
  <c r="C459" i="10"/>
  <c r="N460" i="10"/>
  <c r="P460" i="10"/>
  <c r="O460" i="10"/>
  <c r="C460" i="10"/>
  <c r="N461" i="10"/>
  <c r="P461" i="10"/>
  <c r="O461" i="10"/>
  <c r="C461" i="10"/>
  <c r="N462" i="10"/>
  <c r="P462" i="10"/>
  <c r="O462" i="10"/>
  <c r="C462" i="10"/>
  <c r="N463" i="10"/>
  <c r="P463" i="10"/>
  <c r="O463" i="10"/>
  <c r="C463" i="10"/>
  <c r="N464" i="10"/>
  <c r="P464" i="10"/>
  <c r="O464" i="10"/>
  <c r="C464" i="10"/>
  <c r="N465" i="10"/>
  <c r="P465" i="10"/>
  <c r="O465" i="10"/>
  <c r="C465" i="10"/>
  <c r="N466" i="10"/>
  <c r="P466" i="10"/>
  <c r="O466" i="10"/>
  <c r="C466" i="10"/>
  <c r="N467" i="10"/>
  <c r="P467" i="10"/>
  <c r="O467" i="10"/>
  <c r="C467" i="10"/>
  <c r="N468" i="10"/>
  <c r="P468" i="10"/>
  <c r="O468" i="10"/>
  <c r="C468" i="10"/>
  <c r="N469" i="10"/>
  <c r="P469" i="10"/>
  <c r="O469" i="10"/>
  <c r="C469" i="10"/>
  <c r="N470" i="10"/>
  <c r="P470" i="10"/>
  <c r="O470" i="10"/>
  <c r="C470" i="10"/>
  <c r="N471" i="10"/>
  <c r="P471" i="10"/>
  <c r="O471" i="10"/>
  <c r="C471" i="10"/>
  <c r="N472" i="10"/>
  <c r="P472" i="10"/>
  <c r="O472" i="10"/>
  <c r="C472" i="10"/>
  <c r="N473" i="10"/>
  <c r="P473" i="10"/>
  <c r="O473" i="10"/>
  <c r="C473" i="10"/>
  <c r="N474" i="10"/>
  <c r="P474" i="10"/>
  <c r="O474" i="10"/>
  <c r="C474" i="10"/>
  <c r="N475" i="10"/>
  <c r="P475" i="10"/>
  <c r="O475" i="10"/>
  <c r="C475" i="10"/>
  <c r="N476" i="10"/>
  <c r="P476" i="10"/>
  <c r="O476" i="10"/>
  <c r="C476" i="10"/>
  <c r="N477" i="10"/>
  <c r="P477" i="10"/>
  <c r="O477" i="10"/>
  <c r="C477" i="10"/>
  <c r="N478" i="10"/>
  <c r="P478" i="10"/>
  <c r="O478" i="10"/>
  <c r="C478" i="10"/>
  <c r="N479" i="10"/>
  <c r="P479" i="10"/>
  <c r="O479" i="10"/>
  <c r="C479" i="10"/>
  <c r="N480" i="10"/>
  <c r="P480" i="10"/>
  <c r="O480" i="10"/>
  <c r="C480" i="10"/>
  <c r="N481" i="10"/>
  <c r="P481" i="10"/>
  <c r="O481" i="10"/>
  <c r="C481" i="10"/>
  <c r="N482" i="10"/>
  <c r="P482" i="10"/>
  <c r="O482" i="10"/>
  <c r="C482" i="10"/>
  <c r="N483" i="10"/>
  <c r="P483" i="10"/>
  <c r="O483" i="10"/>
  <c r="C483" i="10"/>
  <c r="N484" i="10"/>
  <c r="P484" i="10"/>
  <c r="O484" i="10"/>
  <c r="C484" i="10"/>
  <c r="N485" i="10"/>
  <c r="P485" i="10"/>
  <c r="O485" i="10"/>
  <c r="C485" i="10"/>
  <c r="N486" i="10"/>
  <c r="P486" i="10"/>
  <c r="O486" i="10"/>
  <c r="C486" i="10"/>
  <c r="N487" i="10"/>
  <c r="P487" i="10"/>
  <c r="O487" i="10"/>
  <c r="C487" i="10"/>
  <c r="N488" i="10"/>
  <c r="P488" i="10"/>
  <c r="O488" i="10"/>
  <c r="C488" i="10"/>
  <c r="N489" i="10"/>
  <c r="P489" i="10"/>
  <c r="O489" i="10"/>
  <c r="C489" i="10"/>
  <c r="N490" i="10"/>
  <c r="P490" i="10"/>
  <c r="O490" i="10"/>
  <c r="C490" i="10"/>
  <c r="N491" i="10"/>
  <c r="P491" i="10"/>
  <c r="O491" i="10"/>
  <c r="C491" i="10"/>
  <c r="N492" i="10"/>
  <c r="P492" i="10"/>
  <c r="O492" i="10"/>
  <c r="C492" i="10"/>
  <c r="N493" i="10"/>
  <c r="P493" i="10"/>
  <c r="O493" i="10"/>
  <c r="C493" i="10"/>
  <c r="N494" i="10"/>
  <c r="P494" i="10"/>
  <c r="O494" i="10"/>
  <c r="C494" i="10"/>
  <c r="N495" i="10"/>
  <c r="P495" i="10"/>
  <c r="O495" i="10"/>
  <c r="C495" i="10"/>
  <c r="N496" i="10"/>
  <c r="P496" i="10"/>
  <c r="O496" i="10"/>
  <c r="C496" i="10"/>
  <c r="N497" i="10"/>
  <c r="P497" i="10"/>
  <c r="O497" i="10"/>
  <c r="C497" i="10"/>
  <c r="N498" i="10"/>
  <c r="P498" i="10"/>
  <c r="O498" i="10"/>
  <c r="C498" i="10"/>
  <c r="N499" i="10"/>
  <c r="P499" i="10"/>
  <c r="O499" i="10"/>
  <c r="C499" i="10"/>
  <c r="N500" i="10"/>
  <c r="P500" i="10"/>
  <c r="O500" i="10"/>
  <c r="C500" i="10"/>
  <c r="N501" i="10"/>
  <c r="P501" i="10"/>
  <c r="O501" i="10"/>
  <c r="C501" i="10"/>
  <c r="N502" i="10"/>
  <c r="P502" i="10"/>
  <c r="O502" i="10"/>
  <c r="C502" i="10"/>
  <c r="N503" i="10"/>
  <c r="P503" i="10"/>
  <c r="O503" i="10"/>
  <c r="C503" i="10"/>
  <c r="N504" i="10"/>
  <c r="P504" i="10"/>
  <c r="O504" i="10"/>
  <c r="C504" i="10"/>
  <c r="N505" i="10"/>
  <c r="P505" i="10"/>
  <c r="O505" i="10"/>
  <c r="C505" i="10"/>
  <c r="N506" i="10"/>
  <c r="P506" i="10"/>
  <c r="O506" i="10"/>
  <c r="C506" i="10"/>
  <c r="N507" i="10"/>
  <c r="P507" i="10"/>
  <c r="O507" i="10"/>
  <c r="C507" i="10"/>
  <c r="N508" i="10"/>
  <c r="P508" i="10"/>
  <c r="O508" i="10"/>
  <c r="C508" i="10"/>
  <c r="N509" i="10"/>
  <c r="P509" i="10"/>
  <c r="O509" i="10"/>
  <c r="C509" i="10"/>
  <c r="N510" i="10"/>
  <c r="P510" i="10"/>
  <c r="O510" i="10"/>
  <c r="C510" i="10"/>
  <c r="N511" i="10"/>
  <c r="P511" i="10"/>
  <c r="O511" i="10"/>
  <c r="C511" i="10"/>
  <c r="N512" i="10"/>
  <c r="P512" i="10"/>
  <c r="O512" i="10"/>
  <c r="C512" i="10"/>
  <c r="N513" i="10"/>
  <c r="P513" i="10"/>
  <c r="O513" i="10"/>
  <c r="C513" i="10"/>
  <c r="N514" i="10"/>
  <c r="P514" i="10"/>
  <c r="O514" i="10"/>
  <c r="C514" i="10"/>
  <c r="N515" i="10"/>
  <c r="P515" i="10"/>
  <c r="O515" i="10"/>
  <c r="C515" i="10"/>
  <c r="N516" i="10"/>
  <c r="P516" i="10"/>
  <c r="O516" i="10"/>
  <c r="C516" i="10"/>
  <c r="N517" i="10"/>
  <c r="P517" i="10"/>
  <c r="O517" i="10"/>
  <c r="C517" i="10"/>
  <c r="N518" i="10"/>
  <c r="P518" i="10"/>
  <c r="O518" i="10"/>
  <c r="C518" i="10"/>
  <c r="N519" i="10"/>
  <c r="P519" i="10"/>
  <c r="O519" i="10"/>
  <c r="C519" i="10"/>
  <c r="N520" i="10"/>
  <c r="P520" i="10"/>
  <c r="O520" i="10"/>
  <c r="C520" i="10"/>
  <c r="N521" i="10"/>
  <c r="P521" i="10"/>
  <c r="O521" i="10"/>
  <c r="C521" i="10"/>
  <c r="N522" i="10"/>
  <c r="P522" i="10"/>
  <c r="O522" i="10"/>
  <c r="C522" i="10"/>
  <c r="N523" i="10"/>
  <c r="P523" i="10"/>
  <c r="O523" i="10"/>
  <c r="C523" i="10"/>
  <c r="N524" i="10"/>
  <c r="P524" i="10"/>
  <c r="O524" i="10"/>
  <c r="C524" i="10"/>
  <c r="N525" i="10"/>
  <c r="P525" i="10"/>
  <c r="O525" i="10"/>
  <c r="C525" i="10"/>
  <c r="N526" i="10"/>
  <c r="P526" i="10"/>
  <c r="O526" i="10"/>
  <c r="C526" i="10"/>
  <c r="N527" i="10"/>
  <c r="P527" i="10"/>
  <c r="O527" i="10"/>
  <c r="C527" i="10"/>
  <c r="N528" i="10"/>
  <c r="P528" i="10"/>
  <c r="O528" i="10"/>
  <c r="C528" i="10"/>
  <c r="N529" i="10"/>
  <c r="P529" i="10"/>
  <c r="O529" i="10"/>
  <c r="C529" i="10"/>
  <c r="N530" i="10"/>
  <c r="P530" i="10"/>
  <c r="O530" i="10"/>
  <c r="C530" i="10"/>
  <c r="N531" i="10"/>
  <c r="P531" i="10"/>
  <c r="O531" i="10"/>
  <c r="C531" i="10"/>
  <c r="N532" i="10"/>
  <c r="P532" i="10"/>
  <c r="O532" i="10"/>
  <c r="C532" i="10"/>
  <c r="N533" i="10"/>
  <c r="P533" i="10"/>
  <c r="O533" i="10"/>
  <c r="C533" i="10"/>
  <c r="N534" i="10"/>
  <c r="P534" i="10"/>
  <c r="O534" i="10"/>
  <c r="C534" i="10"/>
  <c r="N535" i="10"/>
  <c r="P535" i="10"/>
  <c r="O535" i="10"/>
  <c r="C535" i="10"/>
  <c r="N536" i="10"/>
  <c r="P536" i="10"/>
  <c r="O536" i="10"/>
  <c r="C536" i="10"/>
  <c r="N537" i="10"/>
  <c r="P537" i="10"/>
  <c r="O537" i="10"/>
  <c r="C537" i="10"/>
  <c r="N538" i="10"/>
  <c r="P538" i="10"/>
  <c r="O538" i="10"/>
  <c r="C538" i="10"/>
  <c r="N539" i="10"/>
  <c r="P539" i="10"/>
  <c r="O539" i="10"/>
  <c r="C539" i="10"/>
  <c r="N540" i="10"/>
  <c r="P540" i="10"/>
  <c r="O540" i="10"/>
  <c r="C540" i="10"/>
  <c r="N541" i="10"/>
  <c r="P541" i="10"/>
  <c r="O541" i="10"/>
  <c r="C541" i="10"/>
  <c r="N542" i="10"/>
  <c r="P542" i="10"/>
  <c r="O542" i="10"/>
  <c r="C542" i="10"/>
  <c r="N543" i="10"/>
  <c r="P543" i="10"/>
  <c r="O543" i="10"/>
  <c r="C543" i="10"/>
  <c r="N544" i="10"/>
  <c r="P544" i="10"/>
  <c r="O544" i="10"/>
  <c r="C544" i="10"/>
  <c r="N545" i="10"/>
  <c r="P545" i="10"/>
  <c r="O545" i="10"/>
  <c r="C545" i="10"/>
  <c r="N546" i="10"/>
  <c r="P546" i="10"/>
  <c r="O546" i="10"/>
  <c r="C546" i="10"/>
  <c r="N547" i="10"/>
  <c r="P547" i="10"/>
  <c r="O547" i="10"/>
  <c r="C547" i="10"/>
  <c r="N548" i="10"/>
  <c r="P548" i="10"/>
  <c r="O548" i="10"/>
  <c r="C548" i="10"/>
  <c r="N549" i="10"/>
  <c r="P549" i="10"/>
  <c r="O549" i="10"/>
  <c r="C549" i="10"/>
  <c r="N550" i="10"/>
  <c r="P550" i="10"/>
  <c r="O550" i="10"/>
  <c r="C550" i="10"/>
  <c r="N551" i="10"/>
  <c r="P551" i="10"/>
  <c r="O551" i="10"/>
  <c r="C551" i="10"/>
  <c r="N552" i="10"/>
  <c r="P552" i="10"/>
  <c r="O552" i="10"/>
  <c r="C552" i="10"/>
  <c r="N553" i="10"/>
  <c r="P553" i="10"/>
  <c r="O553" i="10"/>
  <c r="C553" i="10"/>
  <c r="N554" i="10"/>
  <c r="P554" i="10"/>
  <c r="O554" i="10"/>
  <c r="C554" i="10"/>
  <c r="N555" i="10"/>
  <c r="P555" i="10"/>
  <c r="O555" i="10"/>
  <c r="C555" i="10"/>
  <c r="N556" i="10"/>
  <c r="P556" i="10"/>
  <c r="O556" i="10"/>
  <c r="C556" i="10"/>
  <c r="N557" i="10"/>
  <c r="P557" i="10"/>
  <c r="O557" i="10"/>
  <c r="C557" i="10"/>
  <c r="N558" i="10"/>
  <c r="P558" i="10"/>
  <c r="O558" i="10"/>
  <c r="C558" i="10"/>
  <c r="N559" i="10"/>
  <c r="P559" i="10"/>
  <c r="O559" i="10"/>
  <c r="C559" i="10"/>
  <c r="N560" i="10"/>
  <c r="P560" i="10"/>
  <c r="O560" i="10"/>
  <c r="C560" i="10"/>
  <c r="N561" i="10"/>
  <c r="P561" i="10"/>
  <c r="O561" i="10"/>
  <c r="C561" i="10"/>
  <c r="N562" i="10"/>
  <c r="P562" i="10"/>
  <c r="O562" i="10"/>
  <c r="C562" i="10"/>
  <c r="N563" i="10"/>
  <c r="P563" i="10"/>
  <c r="O563" i="10"/>
  <c r="C563" i="10"/>
  <c r="N564" i="10"/>
  <c r="P564" i="10"/>
  <c r="O564" i="10"/>
  <c r="C564" i="10"/>
  <c r="N565" i="10"/>
  <c r="P565" i="10"/>
  <c r="O565" i="10"/>
  <c r="C565" i="10"/>
  <c r="N566" i="10"/>
  <c r="P566" i="10"/>
  <c r="O566" i="10"/>
  <c r="C566" i="10"/>
  <c r="N567" i="10"/>
  <c r="P567" i="10"/>
  <c r="O567" i="10"/>
  <c r="C567" i="10"/>
  <c r="N568" i="10"/>
  <c r="P568" i="10"/>
  <c r="O568" i="10"/>
  <c r="C568" i="10"/>
  <c r="N569" i="10"/>
  <c r="P569" i="10"/>
  <c r="O569" i="10"/>
  <c r="C569" i="10"/>
  <c r="N570" i="10"/>
  <c r="P570" i="10"/>
  <c r="O570" i="10"/>
  <c r="C570" i="10"/>
  <c r="N571" i="10"/>
  <c r="P571" i="10"/>
  <c r="O571" i="10"/>
  <c r="C571" i="10"/>
  <c r="N572" i="10"/>
  <c r="P572" i="10"/>
  <c r="O572" i="10"/>
  <c r="C572" i="10"/>
  <c r="N573" i="10"/>
  <c r="P573" i="10"/>
  <c r="O573" i="10"/>
  <c r="C573" i="10"/>
  <c r="N574" i="10"/>
  <c r="P574" i="10"/>
  <c r="O574" i="10"/>
  <c r="C574" i="10"/>
  <c r="N575" i="10"/>
  <c r="P575" i="10"/>
  <c r="O575" i="10"/>
  <c r="C575" i="10"/>
  <c r="N576" i="10"/>
  <c r="P576" i="10"/>
  <c r="O576" i="10"/>
  <c r="C576" i="10"/>
  <c r="N577" i="10"/>
  <c r="P577" i="10"/>
  <c r="O577" i="10"/>
  <c r="C577" i="10"/>
  <c r="N578" i="10"/>
  <c r="P578" i="10"/>
  <c r="O578" i="10"/>
  <c r="C578" i="10"/>
  <c r="N579" i="10"/>
  <c r="P579" i="10"/>
  <c r="O579" i="10"/>
  <c r="C579" i="10"/>
  <c r="N580" i="10"/>
  <c r="P580" i="10"/>
  <c r="O580" i="10"/>
  <c r="C580" i="10"/>
  <c r="N581" i="10"/>
  <c r="P581" i="10"/>
  <c r="O581" i="10"/>
  <c r="C581" i="10"/>
  <c r="N582" i="10"/>
  <c r="P582" i="10"/>
  <c r="O582" i="10"/>
  <c r="C582" i="10"/>
  <c r="N583" i="10"/>
  <c r="P583" i="10"/>
  <c r="O583" i="10"/>
  <c r="C583" i="10"/>
  <c r="N584" i="10"/>
  <c r="P584" i="10"/>
  <c r="O584" i="10"/>
  <c r="C584" i="10"/>
  <c r="N585" i="10"/>
  <c r="P585" i="10"/>
  <c r="O585" i="10"/>
  <c r="C585" i="10"/>
  <c r="N586" i="10"/>
  <c r="P586" i="10"/>
  <c r="O586" i="10"/>
  <c r="C586" i="10"/>
  <c r="N587" i="10"/>
  <c r="P587" i="10"/>
  <c r="O587" i="10"/>
  <c r="C587" i="10"/>
  <c r="N588" i="10"/>
  <c r="P588" i="10"/>
  <c r="O588" i="10"/>
  <c r="C588" i="10"/>
  <c r="N589" i="10"/>
  <c r="P589" i="10"/>
  <c r="O589" i="10"/>
  <c r="C589" i="10"/>
  <c r="N590" i="10"/>
  <c r="P590" i="10"/>
  <c r="O590" i="10"/>
  <c r="C590" i="10"/>
  <c r="N591" i="10"/>
  <c r="P591" i="10"/>
  <c r="O591" i="10"/>
  <c r="C591" i="10"/>
  <c r="N592" i="10"/>
  <c r="P592" i="10"/>
  <c r="O592" i="10"/>
  <c r="C592" i="10"/>
  <c r="N593" i="10"/>
  <c r="P593" i="10"/>
  <c r="O593" i="10"/>
  <c r="C593" i="10"/>
  <c r="N594" i="10"/>
  <c r="P594" i="10"/>
  <c r="O594" i="10"/>
  <c r="C594" i="10"/>
  <c r="N595" i="10"/>
  <c r="P595" i="10"/>
  <c r="O595" i="10"/>
  <c r="C595" i="10"/>
  <c r="N596" i="10"/>
  <c r="P596" i="10"/>
  <c r="O596" i="10"/>
  <c r="C596" i="10"/>
  <c r="N597" i="10"/>
  <c r="P597" i="10"/>
  <c r="O597" i="10"/>
  <c r="C597" i="10"/>
  <c r="N598" i="10"/>
  <c r="P598" i="10"/>
  <c r="O598" i="10"/>
  <c r="C598" i="10"/>
  <c r="N599" i="10"/>
  <c r="P599" i="10"/>
  <c r="O599" i="10"/>
  <c r="C599" i="10"/>
  <c r="N600" i="10"/>
  <c r="P600" i="10"/>
  <c r="O600" i="10"/>
  <c r="C600" i="10"/>
  <c r="N601" i="10"/>
  <c r="P601" i="10"/>
  <c r="O601" i="10"/>
  <c r="C601" i="10"/>
  <c r="N602" i="10"/>
  <c r="P602" i="10"/>
  <c r="O602" i="10"/>
  <c r="C602" i="10"/>
  <c r="N603" i="10"/>
  <c r="P603" i="10"/>
  <c r="O603" i="10"/>
  <c r="C603" i="10"/>
  <c r="N604" i="10"/>
  <c r="P604" i="10"/>
  <c r="O604" i="10"/>
  <c r="C604" i="10"/>
  <c r="N605" i="10"/>
  <c r="P605" i="10"/>
  <c r="O605" i="10"/>
  <c r="C605" i="10"/>
  <c r="N606" i="10"/>
  <c r="P606" i="10"/>
  <c r="O606" i="10"/>
  <c r="C606" i="10"/>
  <c r="N607" i="10"/>
  <c r="P607" i="10"/>
  <c r="O607" i="10"/>
  <c r="C607" i="10"/>
  <c r="K7" i="10"/>
  <c r="I8" i="10" s="1"/>
  <c r="K8" i="10"/>
  <c r="I9" i="10" s="1"/>
  <c r="B519" i="10"/>
  <c r="B518" i="10"/>
  <c r="B517" i="10"/>
  <c r="B516" i="10"/>
  <c r="B515" i="10"/>
  <c r="B514" i="10"/>
  <c r="B513" i="10"/>
  <c r="B512" i="10"/>
  <c r="B511" i="10"/>
  <c r="B510" i="10"/>
  <c r="B509" i="10"/>
  <c r="B508" i="10"/>
  <c r="B507" i="10"/>
  <c r="B506" i="10"/>
  <c r="B505" i="10"/>
  <c r="B504" i="10"/>
  <c r="B503" i="10"/>
  <c r="B502" i="10"/>
  <c r="B501" i="10"/>
  <c r="B500" i="10"/>
  <c r="B499" i="10"/>
  <c r="B498" i="10"/>
  <c r="B497" i="10"/>
  <c r="B496" i="10"/>
  <c r="B495" i="10"/>
  <c r="B494" i="10"/>
  <c r="B493" i="10"/>
  <c r="B492" i="10"/>
  <c r="B491" i="10"/>
  <c r="B490" i="10"/>
  <c r="B489" i="10"/>
  <c r="B488" i="10"/>
  <c r="B487" i="10"/>
  <c r="B486" i="10"/>
  <c r="B485" i="10"/>
  <c r="B484" i="10"/>
  <c r="B483" i="10"/>
  <c r="B482" i="10"/>
  <c r="B481" i="10"/>
  <c r="B480" i="10"/>
  <c r="B479" i="10"/>
  <c r="B478" i="10"/>
  <c r="B477" i="10"/>
  <c r="B476" i="10"/>
  <c r="B475" i="10"/>
  <c r="B474" i="10"/>
  <c r="B473" i="10"/>
  <c r="B472" i="10"/>
  <c r="B471" i="10"/>
  <c r="B470" i="10"/>
  <c r="B469" i="10"/>
  <c r="B468" i="10"/>
  <c r="B467" i="10"/>
  <c r="B466" i="10"/>
  <c r="B465" i="10"/>
  <c r="B464" i="10"/>
  <c r="B463" i="10"/>
  <c r="B462" i="10"/>
  <c r="B461" i="10"/>
  <c r="B460" i="10"/>
  <c r="B459" i="10"/>
  <c r="B458" i="10"/>
  <c r="B457" i="10"/>
  <c r="B456" i="10"/>
  <c r="B455" i="10"/>
  <c r="B454" i="10"/>
  <c r="B453" i="10"/>
  <c r="B452" i="10"/>
  <c r="B451" i="10"/>
  <c r="B450" i="10"/>
  <c r="B449" i="10"/>
  <c r="B448" i="10"/>
  <c r="B447" i="10"/>
  <c r="B446" i="10"/>
  <c r="B445" i="10"/>
  <c r="B444" i="10"/>
  <c r="B443" i="10"/>
  <c r="B442" i="10"/>
  <c r="B441" i="10"/>
  <c r="B440" i="10"/>
  <c r="B439" i="10"/>
  <c r="B438" i="10"/>
  <c r="B437" i="10"/>
  <c r="B436" i="10"/>
  <c r="B435" i="10"/>
  <c r="B434" i="10"/>
  <c r="B433" i="10"/>
  <c r="B432" i="10"/>
  <c r="B431" i="10"/>
  <c r="B430" i="10"/>
  <c r="B429" i="10"/>
  <c r="B428" i="10"/>
  <c r="B427" i="10"/>
  <c r="B426" i="10"/>
  <c r="B425" i="10"/>
  <c r="B424" i="10"/>
  <c r="B423" i="10"/>
  <c r="B422" i="10"/>
  <c r="B421" i="10"/>
  <c r="B420" i="10"/>
  <c r="B419" i="10"/>
  <c r="B418" i="10"/>
  <c r="B417" i="10"/>
  <c r="B416" i="10"/>
  <c r="B415" i="10"/>
  <c r="B414" i="10"/>
  <c r="B413" i="10"/>
  <c r="B412" i="10"/>
  <c r="B411" i="10"/>
  <c r="B410" i="10"/>
  <c r="B409" i="10"/>
  <c r="B408" i="10"/>
  <c r="B407" i="10"/>
  <c r="B406" i="10"/>
  <c r="B405" i="10"/>
  <c r="B404" i="10"/>
  <c r="B403" i="10"/>
  <c r="B402" i="10"/>
  <c r="B401" i="10"/>
  <c r="B400" i="10"/>
  <c r="B399" i="10"/>
  <c r="B398" i="10"/>
  <c r="B397" i="10"/>
  <c r="B396" i="10"/>
  <c r="B395" i="10"/>
  <c r="B394" i="10"/>
  <c r="B393" i="10"/>
  <c r="B392" i="10"/>
  <c r="B391" i="10"/>
  <c r="B390" i="10"/>
  <c r="B389" i="10"/>
  <c r="B388" i="10"/>
  <c r="B387" i="10"/>
  <c r="B386" i="10"/>
  <c r="B385" i="10"/>
  <c r="B384" i="10"/>
  <c r="B383" i="10"/>
  <c r="B382" i="10"/>
  <c r="B381" i="10"/>
  <c r="B380" i="10"/>
  <c r="B379" i="10"/>
  <c r="B378" i="10"/>
  <c r="B377" i="10"/>
  <c r="B376" i="10"/>
  <c r="B375" i="10"/>
  <c r="B374" i="10"/>
  <c r="B373" i="10"/>
  <c r="B372" i="10"/>
  <c r="B371" i="10"/>
  <c r="B370" i="10"/>
  <c r="B369" i="10"/>
  <c r="B368" i="10"/>
  <c r="B367" i="10"/>
  <c r="B366" i="10"/>
  <c r="B365" i="10"/>
  <c r="B364" i="10"/>
  <c r="B363" i="10"/>
  <c r="B362" i="10"/>
  <c r="B361" i="10"/>
  <c r="B360" i="10"/>
  <c r="B359" i="10"/>
  <c r="B358" i="10"/>
  <c r="B357" i="10"/>
  <c r="B356" i="10"/>
  <c r="B355" i="10"/>
  <c r="B354" i="10"/>
  <c r="B353" i="10"/>
  <c r="B352" i="10"/>
  <c r="B351" i="10"/>
  <c r="B350" i="10"/>
  <c r="B349" i="10"/>
  <c r="B348" i="10"/>
  <c r="B347" i="10"/>
  <c r="B346" i="10"/>
  <c r="B345" i="10"/>
  <c r="B344" i="10"/>
  <c r="B343" i="10"/>
  <c r="B342" i="10"/>
  <c r="B341" i="10"/>
  <c r="B340" i="10"/>
  <c r="B339" i="10"/>
  <c r="B338" i="10"/>
  <c r="B337" i="10"/>
  <c r="B336" i="10"/>
  <c r="B335" i="10"/>
  <c r="B334" i="10"/>
  <c r="B333" i="10"/>
  <c r="B332" i="10"/>
  <c r="B331" i="10"/>
  <c r="B330" i="10"/>
  <c r="B329" i="10"/>
  <c r="B328" i="10"/>
  <c r="B327" i="10"/>
  <c r="B326" i="10"/>
  <c r="B325" i="10"/>
  <c r="B324" i="10"/>
  <c r="B323" i="10"/>
  <c r="B322" i="10"/>
  <c r="B321" i="10"/>
  <c r="B320" i="10"/>
  <c r="B319" i="10"/>
  <c r="B318" i="10"/>
  <c r="B317" i="10"/>
  <c r="B316" i="10"/>
  <c r="B315" i="10"/>
  <c r="B314" i="10"/>
  <c r="B313" i="10"/>
  <c r="B312" i="10"/>
  <c r="B311" i="10"/>
  <c r="B310" i="10"/>
  <c r="B309" i="10"/>
  <c r="B308" i="10"/>
  <c r="B307" i="10"/>
  <c r="B306" i="10"/>
  <c r="B305" i="10"/>
  <c r="B304" i="10"/>
  <c r="B303" i="10"/>
  <c r="B302" i="10"/>
  <c r="B301" i="10"/>
  <c r="B300" i="10"/>
  <c r="B299" i="10"/>
  <c r="B298" i="10"/>
  <c r="B297" i="10"/>
  <c r="B296" i="10"/>
  <c r="B295" i="10"/>
  <c r="B294" i="10"/>
  <c r="B293" i="10"/>
  <c r="B292" i="10"/>
  <c r="B291" i="10"/>
  <c r="B290" i="10"/>
  <c r="B289" i="10"/>
  <c r="B288" i="10"/>
  <c r="B287" i="10"/>
  <c r="B286" i="10"/>
  <c r="B285" i="10"/>
  <c r="B284" i="10"/>
  <c r="B283" i="10"/>
  <c r="B282" i="10"/>
  <c r="B281" i="10"/>
  <c r="B280" i="10"/>
  <c r="B279" i="10"/>
  <c r="B278" i="10"/>
  <c r="B277" i="10"/>
  <c r="B276" i="10"/>
  <c r="B275" i="10"/>
  <c r="B274" i="10"/>
  <c r="B273" i="10"/>
  <c r="B272" i="10"/>
  <c r="B271" i="10"/>
  <c r="B270" i="10"/>
  <c r="B269" i="10"/>
  <c r="B268" i="10"/>
  <c r="B267" i="10"/>
  <c r="B266" i="10"/>
  <c r="B265" i="10"/>
  <c r="B264" i="10"/>
  <c r="B263" i="10"/>
  <c r="B262" i="10"/>
  <c r="B261" i="10"/>
  <c r="B260" i="10"/>
  <c r="B259" i="10"/>
  <c r="B258" i="10"/>
  <c r="B257" i="10"/>
  <c r="B256" i="10"/>
  <c r="B255" i="10"/>
  <c r="B254" i="10"/>
  <c r="B253" i="10"/>
  <c r="B252" i="10"/>
  <c r="B251" i="10"/>
  <c r="B250" i="10"/>
  <c r="B249" i="10"/>
  <c r="B248" i="10"/>
  <c r="B247" i="10"/>
  <c r="B246" i="10"/>
  <c r="B245" i="10"/>
  <c r="B244" i="10"/>
  <c r="B243" i="10"/>
  <c r="B242" i="10"/>
  <c r="B241" i="10"/>
  <c r="B240" i="10"/>
  <c r="B239" i="10"/>
  <c r="B238" i="10"/>
  <c r="B237" i="10"/>
  <c r="B236" i="10"/>
  <c r="B235" i="10"/>
  <c r="B234" i="10"/>
  <c r="B233" i="10"/>
  <c r="B232" i="10"/>
  <c r="B231" i="10"/>
  <c r="B230" i="10"/>
  <c r="B229" i="10"/>
  <c r="B228" i="10"/>
  <c r="B227" i="10"/>
  <c r="B226" i="10"/>
  <c r="B225" i="10"/>
  <c r="B224" i="10"/>
  <c r="B223" i="10"/>
  <c r="B222" i="10"/>
  <c r="B221" i="10"/>
  <c r="B220" i="10"/>
  <c r="B219" i="10"/>
  <c r="B218" i="10"/>
  <c r="B217" i="10"/>
  <c r="B216" i="10"/>
  <c r="B215" i="10"/>
  <c r="B214" i="10"/>
  <c r="B213" i="10"/>
  <c r="B212" i="10"/>
  <c r="B211" i="10"/>
  <c r="B210" i="10"/>
  <c r="B209" i="10"/>
  <c r="B208" i="10"/>
  <c r="B207" i="10"/>
  <c r="B206" i="10"/>
  <c r="B205" i="10"/>
  <c r="B204" i="10"/>
  <c r="B203" i="10"/>
  <c r="B202" i="10"/>
  <c r="B201" i="10"/>
  <c r="B200" i="10"/>
  <c r="B199" i="10"/>
  <c r="B198" i="10"/>
  <c r="B197" i="10"/>
  <c r="B196" i="10"/>
  <c r="B195" i="10"/>
  <c r="B194" i="10"/>
  <c r="B193" i="10"/>
  <c r="B192" i="10"/>
  <c r="B191" i="10"/>
  <c r="B190" i="10"/>
  <c r="B189" i="10"/>
  <c r="B188" i="10"/>
  <c r="B187" i="10"/>
  <c r="B186" i="10"/>
  <c r="B185" i="10"/>
  <c r="B184" i="10"/>
  <c r="B183" i="10"/>
  <c r="B182" i="10"/>
  <c r="B181" i="10"/>
  <c r="B180" i="10"/>
  <c r="B179" i="10"/>
  <c r="B178" i="10"/>
  <c r="B177" i="10"/>
  <c r="B176" i="10"/>
  <c r="B175" i="10"/>
  <c r="B174" i="10"/>
  <c r="B173" i="10"/>
  <c r="B172" i="10"/>
  <c r="B171" i="10"/>
  <c r="B170" i="10"/>
  <c r="B169" i="10"/>
  <c r="B168" i="10"/>
  <c r="B167" i="10"/>
  <c r="B166" i="10"/>
  <c r="B165" i="10"/>
  <c r="B164" i="10"/>
  <c r="B163" i="10"/>
  <c r="B162" i="10"/>
  <c r="B161" i="10"/>
  <c r="B160" i="10"/>
  <c r="B159" i="10"/>
  <c r="B158" i="10"/>
  <c r="B157" i="10"/>
  <c r="B156" i="10"/>
  <c r="B155" i="10"/>
  <c r="B154" i="10"/>
  <c r="B153" i="10"/>
  <c r="B152" i="10"/>
  <c r="B151" i="10"/>
  <c r="B150" i="10"/>
  <c r="B149" i="10"/>
  <c r="B148" i="10"/>
  <c r="B147" i="10"/>
  <c r="B146" i="10"/>
  <c r="B145" i="10"/>
  <c r="B144" i="10"/>
  <c r="B143" i="10"/>
  <c r="B142" i="10"/>
  <c r="B141" i="10"/>
  <c r="B140" i="10"/>
  <c r="B139" i="10"/>
  <c r="B138" i="10"/>
  <c r="B137" i="10"/>
  <c r="B136" i="10"/>
  <c r="B135" i="10"/>
  <c r="B134" i="10"/>
  <c r="B133" i="10"/>
  <c r="B132" i="10"/>
  <c r="B131" i="10"/>
  <c r="B130" i="10"/>
  <c r="B129" i="10"/>
  <c r="B128" i="10"/>
  <c r="B127" i="10"/>
  <c r="B126" i="10"/>
  <c r="B125" i="10"/>
  <c r="B124" i="10"/>
  <c r="B123" i="10"/>
  <c r="B122" i="10"/>
  <c r="B121" i="10"/>
  <c r="B120" i="10"/>
  <c r="B119" i="10"/>
  <c r="B118" i="10"/>
  <c r="B117" i="10"/>
  <c r="B116" i="10"/>
  <c r="B115" i="10"/>
  <c r="B114" i="10"/>
  <c r="B113" i="10"/>
  <c r="B112" i="10"/>
  <c r="B111" i="10"/>
  <c r="B110" i="10"/>
  <c r="B109" i="10"/>
  <c r="B108" i="10"/>
  <c r="B107" i="10"/>
  <c r="B106" i="10"/>
  <c r="B105" i="10"/>
  <c r="B104" i="10"/>
  <c r="B103" i="10"/>
  <c r="B102" i="10"/>
  <c r="B101" i="10"/>
  <c r="B100" i="10"/>
  <c r="B99" i="10"/>
  <c r="B98" i="10"/>
  <c r="B97" i="10"/>
  <c r="B96" i="10"/>
  <c r="B95" i="10"/>
  <c r="B94" i="10"/>
  <c r="B93" i="10"/>
  <c r="B92" i="10"/>
  <c r="B91" i="10"/>
  <c r="B90" i="10"/>
  <c r="B89" i="10"/>
  <c r="B88" i="10"/>
  <c r="B87" i="10"/>
  <c r="B86" i="10"/>
  <c r="B85" i="10"/>
  <c r="B84" i="10"/>
  <c r="B83" i="10"/>
  <c r="B82" i="10"/>
  <c r="B81" i="10"/>
  <c r="B80" i="10"/>
  <c r="B79" i="10"/>
  <c r="B78" i="10"/>
  <c r="B77" i="10"/>
  <c r="B76" i="10"/>
  <c r="B75" i="10"/>
  <c r="B74" i="10"/>
  <c r="B73" i="10"/>
  <c r="B72" i="10"/>
  <c r="B71" i="10"/>
  <c r="B70" i="10"/>
  <c r="B69" i="10"/>
  <c r="B68" i="10"/>
  <c r="B67" i="10"/>
  <c r="B66" i="10"/>
  <c r="B65" i="10"/>
  <c r="B64" i="10"/>
  <c r="B63" i="10"/>
  <c r="B62" i="10"/>
  <c r="B61" i="10"/>
  <c r="B60" i="10"/>
  <c r="B59" i="10"/>
  <c r="B58" i="10"/>
  <c r="B57" i="10"/>
  <c r="B56" i="10"/>
  <c r="B55" i="10"/>
  <c r="B54" i="10"/>
  <c r="B53" i="10"/>
  <c r="B52" i="10"/>
  <c r="B51" i="10"/>
  <c r="B50" i="10"/>
  <c r="B49" i="10"/>
  <c r="B48" i="10"/>
  <c r="B47" i="10"/>
  <c r="B46" i="10"/>
  <c r="B45" i="10"/>
  <c r="B44" i="10"/>
  <c r="B43" i="10"/>
  <c r="B42" i="10"/>
  <c r="B41" i="10"/>
  <c r="B40" i="10"/>
  <c r="B39" i="10"/>
  <c r="B38" i="10"/>
  <c r="B37" i="10"/>
  <c r="B36" i="10"/>
  <c r="B35" i="10"/>
  <c r="B34" i="10"/>
  <c r="B33" i="10"/>
  <c r="B32" i="10"/>
  <c r="B31" i="10"/>
  <c r="B30" i="10"/>
  <c r="B29" i="10"/>
  <c r="B28" i="10"/>
  <c r="B27" i="10"/>
  <c r="B26" i="10"/>
  <c r="B25" i="10"/>
  <c r="B24" i="10"/>
  <c r="B23" i="10"/>
  <c r="B22" i="10"/>
  <c r="B21" i="10"/>
  <c r="B20" i="10"/>
  <c r="B19" i="10"/>
  <c r="B18" i="10"/>
  <c r="B17" i="10"/>
  <c r="B16" i="10"/>
  <c r="B15" i="10"/>
  <c r="B14" i="10"/>
  <c r="B13" i="10"/>
  <c r="B12" i="10"/>
  <c r="B11" i="10"/>
  <c r="B10" i="10"/>
  <c r="B9" i="10"/>
  <c r="J8" i="10"/>
  <c r="H8" i="10" s="1"/>
  <c r="B8" i="10"/>
  <c r="Q5" i="10"/>
  <c r="R5" i="10"/>
  <c r="S5" i="10"/>
  <c r="T5" i="10"/>
  <c r="U5" i="10"/>
  <c r="V5" i="10"/>
  <c r="W5" i="10"/>
  <c r="X5" i="10"/>
  <c r="Y5" i="10"/>
  <c r="Z5" i="10"/>
  <c r="Y3" i="10"/>
  <c r="X3" i="10"/>
  <c r="W3" i="10"/>
  <c r="V3" i="10"/>
  <c r="U3" i="10"/>
  <c r="T3" i="10"/>
  <c r="S3" i="10"/>
  <c r="R3" i="10"/>
  <c r="Q3" i="10"/>
  <c r="F11" i="4"/>
  <c r="G11" i="4"/>
  <c r="H11" i="4"/>
  <c r="I11" i="4"/>
  <c r="J11" i="4"/>
  <c r="K11" i="4"/>
  <c r="L11" i="4"/>
  <c r="M11" i="4"/>
  <c r="N11" i="4"/>
  <c r="O11" i="4"/>
  <c r="Q11" i="4"/>
  <c r="E11" i="4"/>
  <c r="Q6" i="10"/>
  <c r="Q7" i="10"/>
  <c r="R6" i="10"/>
  <c r="R7" i="10"/>
  <c r="S6" i="10"/>
  <c r="S7" i="10"/>
  <c r="T6" i="10"/>
  <c r="T7" i="10"/>
  <c r="U6" i="10"/>
  <c r="U7" i="10"/>
  <c r="V6" i="10"/>
  <c r="V7" i="10"/>
  <c r="W6" i="10"/>
  <c r="W7" i="10"/>
  <c r="X6" i="10"/>
  <c r="X7" i="10"/>
  <c r="Y6" i="10"/>
  <c r="Y7" i="10"/>
  <c r="Z6" i="10"/>
  <c r="Z7" i="10"/>
  <c r="AB19" i="4" l="1"/>
  <c r="AA148" i="15"/>
  <c r="AA177" i="15"/>
  <c r="AA90" i="15"/>
  <c r="AA119" i="15"/>
  <c r="AA206" i="15"/>
  <c r="AA63" i="15"/>
  <c r="AA36" i="15"/>
  <c r="AA9" i="15"/>
  <c r="Z119" i="15"/>
  <c r="Z177" i="15"/>
  <c r="Z90" i="15"/>
  <c r="Z148" i="15"/>
  <c r="Z206" i="15"/>
  <c r="Z63" i="15"/>
  <c r="Z36" i="15"/>
  <c r="Z9" i="15"/>
  <c r="Y119" i="15"/>
  <c r="Y206" i="15"/>
  <c r="Y63" i="15"/>
  <c r="Y36" i="15"/>
  <c r="Y148" i="15"/>
  <c r="Y177" i="15"/>
  <c r="Y90" i="15"/>
  <c r="Y9" i="15"/>
  <c r="X119" i="15"/>
  <c r="X148" i="15"/>
  <c r="X63" i="15"/>
  <c r="X36" i="15"/>
  <c r="X177" i="15"/>
  <c r="X206" i="15"/>
  <c r="X90" i="15"/>
  <c r="X9" i="15"/>
  <c r="W148" i="15"/>
  <c r="W177" i="15"/>
  <c r="W90" i="15"/>
  <c r="W119" i="15"/>
  <c r="W206" i="15"/>
  <c r="W63" i="15"/>
  <c r="W36" i="15"/>
  <c r="W9" i="15"/>
  <c r="V177" i="15"/>
  <c r="V206" i="15"/>
  <c r="V90" i="15"/>
  <c r="V119" i="15"/>
  <c r="V148" i="15"/>
  <c r="V63" i="15"/>
  <c r="V36" i="15"/>
  <c r="V9" i="15"/>
  <c r="U119" i="15"/>
  <c r="U206" i="15"/>
  <c r="U63" i="15"/>
  <c r="U36" i="15"/>
  <c r="U148" i="15"/>
  <c r="U177" i="15"/>
  <c r="U90" i="15"/>
  <c r="U9" i="15"/>
  <c r="T148" i="15"/>
  <c r="T206" i="15"/>
  <c r="T63" i="15"/>
  <c r="T36" i="15"/>
  <c r="T119" i="15"/>
  <c r="T177" i="15"/>
  <c r="T90" i="15"/>
  <c r="T9" i="15"/>
  <c r="S148" i="15"/>
  <c r="S177" i="15"/>
  <c r="S90" i="15"/>
  <c r="S119" i="15"/>
  <c r="S206" i="15"/>
  <c r="S63" i="15"/>
  <c r="S36" i="15"/>
  <c r="S9" i="15"/>
  <c r="R119" i="15"/>
  <c r="R177" i="15"/>
  <c r="R90" i="15"/>
  <c r="R148" i="15"/>
  <c r="R206" i="15"/>
  <c r="R63" i="15"/>
  <c r="R36" i="15"/>
  <c r="R9" i="15"/>
  <c r="Q119" i="15"/>
  <c r="Q206" i="15"/>
  <c r="Q63" i="15"/>
  <c r="Q36" i="15"/>
  <c r="Q148" i="15"/>
  <c r="Q177" i="15"/>
  <c r="Q90" i="15"/>
  <c r="Q9" i="15"/>
  <c r="P148" i="15"/>
  <c r="P63" i="15"/>
  <c r="P36" i="15"/>
  <c r="P119" i="15"/>
  <c r="P177" i="15"/>
  <c r="P206" i="15"/>
  <c r="P90" i="15"/>
  <c r="P9" i="15"/>
  <c r="O148" i="15"/>
  <c r="O177" i="15"/>
  <c r="O90" i="15"/>
  <c r="O119" i="15"/>
  <c r="O206" i="15"/>
  <c r="O63" i="15"/>
  <c r="O36" i="15"/>
  <c r="O9" i="15"/>
  <c r="N119" i="15"/>
  <c r="N177" i="15"/>
  <c r="N206" i="15"/>
  <c r="N90" i="15"/>
  <c r="N148" i="15"/>
  <c r="N63" i="15"/>
  <c r="N36" i="15"/>
  <c r="N9" i="15"/>
  <c r="M119" i="15"/>
  <c r="M206" i="15"/>
  <c r="M63" i="15"/>
  <c r="M36" i="15"/>
  <c r="M148" i="15"/>
  <c r="M177" i="15"/>
  <c r="M90" i="15"/>
  <c r="M9" i="15"/>
  <c r="L119" i="15"/>
  <c r="L148" i="15"/>
  <c r="L206" i="15"/>
  <c r="L63" i="15"/>
  <c r="L36" i="15"/>
  <c r="L177" i="15"/>
  <c r="L90" i="15"/>
  <c r="L9" i="15"/>
  <c r="K148" i="15"/>
  <c r="K177" i="15"/>
  <c r="K90" i="15"/>
  <c r="K119" i="15"/>
  <c r="K206" i="15"/>
  <c r="K63" i="15"/>
  <c r="K36" i="15"/>
  <c r="K9" i="15"/>
  <c r="J177" i="15"/>
  <c r="J90" i="15"/>
  <c r="J119" i="15"/>
  <c r="J148" i="15"/>
  <c r="J206" i="15"/>
  <c r="J63" i="15"/>
  <c r="J36" i="15"/>
  <c r="J9" i="15"/>
  <c r="I119" i="15"/>
  <c r="I206" i="15"/>
  <c r="I63" i="15"/>
  <c r="I36" i="15"/>
  <c r="I148" i="15"/>
  <c r="I177" i="15"/>
  <c r="I90" i="15"/>
  <c r="I9" i="15"/>
  <c r="H119" i="15"/>
  <c r="H148" i="15"/>
  <c r="H206" i="15"/>
  <c r="H177" i="15"/>
  <c r="H90" i="15"/>
  <c r="H63" i="15"/>
  <c r="H36" i="15"/>
  <c r="H9" i="15"/>
  <c r="G148" i="15"/>
  <c r="G177" i="15"/>
  <c r="G90" i="15"/>
  <c r="G119" i="15"/>
  <c r="G206" i="15"/>
  <c r="G63" i="15"/>
  <c r="G36" i="15"/>
  <c r="G9" i="15"/>
  <c r="F63" i="15"/>
  <c r="F36" i="15"/>
  <c r="F119" i="15"/>
  <c r="F148" i="15"/>
  <c r="F177" i="15"/>
  <c r="F206" i="15"/>
  <c r="F90" i="15"/>
  <c r="F9" i="15"/>
  <c r="E119" i="15"/>
  <c r="E206" i="15"/>
  <c r="E63" i="15"/>
  <c r="E36" i="15"/>
  <c r="E9" i="15"/>
  <c r="E148" i="15"/>
  <c r="E177" i="15"/>
  <c r="E90" i="15"/>
  <c r="D148" i="15"/>
  <c r="D177" i="15"/>
  <c r="D206" i="15"/>
  <c r="D90" i="15"/>
  <c r="D63" i="15"/>
  <c r="D36" i="15"/>
  <c r="D119" i="15"/>
  <c r="D9" i="15"/>
  <c r="AA19" i="4"/>
  <c r="Z19" i="4"/>
  <c r="Y19" i="4"/>
  <c r="X19" i="4"/>
  <c r="W19" i="4"/>
  <c r="V19" i="4"/>
  <c r="U19" i="4"/>
  <c r="T19" i="4"/>
  <c r="S19" i="4"/>
  <c r="R19" i="4"/>
  <c r="Q19" i="4"/>
  <c r="P19" i="4"/>
  <c r="O19" i="4"/>
  <c r="N19" i="4"/>
  <c r="M19" i="4"/>
  <c r="L19" i="4"/>
  <c r="K19" i="4"/>
  <c r="J19" i="4"/>
  <c r="I19" i="4"/>
  <c r="H19" i="4"/>
  <c r="G19" i="4"/>
  <c r="F19" i="4"/>
  <c r="E19" i="4"/>
  <c r="AB41" i="3"/>
  <c r="AB13" i="4" s="1"/>
  <c r="AA41" i="3"/>
  <c r="Z41" i="3"/>
  <c r="Y41" i="3"/>
  <c r="Y13" i="4" s="1"/>
  <c r="X41" i="3"/>
  <c r="X13" i="4" s="1"/>
  <c r="W41" i="3"/>
  <c r="V41" i="3"/>
  <c r="U41" i="3"/>
  <c r="U13" i="4" s="1"/>
  <c r="T41" i="3"/>
  <c r="T13" i="4" s="1"/>
  <c r="S41" i="3"/>
  <c r="R41" i="3"/>
  <c r="Q41" i="3"/>
  <c r="Q13" i="4" s="1"/>
  <c r="P41" i="3"/>
  <c r="P13" i="4" s="1"/>
  <c r="O41" i="3"/>
  <c r="N41" i="3"/>
  <c r="M41" i="3"/>
  <c r="L41" i="3"/>
  <c r="K41" i="3"/>
  <c r="K13" i="4" s="1"/>
  <c r="J41" i="3"/>
  <c r="I41" i="3"/>
  <c r="H41" i="3"/>
  <c r="H13" i="4" s="1"/>
  <c r="G41" i="3"/>
  <c r="G13" i="4" s="1"/>
  <c r="F41" i="3"/>
  <c r="E41" i="3"/>
  <c r="D22" i="4"/>
  <c r="C30" i="4"/>
  <c r="J9" i="10"/>
  <c r="H9" i="10" s="1"/>
  <c r="D151" i="15"/>
  <c r="D93" i="15"/>
  <c r="D66" i="15"/>
  <c r="D12" i="15"/>
  <c r="D180" i="15"/>
  <c r="D122" i="15"/>
  <c r="D39" i="15"/>
  <c r="D209" i="15"/>
  <c r="C149" i="15"/>
  <c r="AA16" i="4"/>
  <c r="Z16" i="4"/>
  <c r="Y16" i="4"/>
  <c r="X16" i="4"/>
  <c r="W16" i="4"/>
  <c r="V16" i="4"/>
  <c r="U16" i="4"/>
  <c r="T16" i="4"/>
  <c r="S16" i="4"/>
  <c r="R16" i="4"/>
  <c r="Q16" i="4"/>
  <c r="P16" i="4"/>
  <c r="O16" i="4"/>
  <c r="N16" i="4"/>
  <c r="M16" i="4"/>
  <c r="L16" i="4"/>
  <c r="K16" i="4"/>
  <c r="J16" i="4"/>
  <c r="I16" i="4"/>
  <c r="H16" i="4"/>
  <c r="G16" i="4"/>
  <c r="Z203" i="15"/>
  <c r="X203" i="15"/>
  <c r="V203" i="15"/>
  <c r="T203" i="15"/>
  <c r="R203" i="15"/>
  <c r="P203" i="15"/>
  <c r="N203" i="15"/>
  <c r="L203" i="15"/>
  <c r="J203" i="15"/>
  <c r="H203" i="15"/>
  <c r="F203" i="15"/>
  <c r="D203" i="15"/>
  <c r="Z174" i="15"/>
  <c r="X174" i="15"/>
  <c r="V174" i="15"/>
  <c r="T174" i="15"/>
  <c r="R174" i="15"/>
  <c r="P174" i="15"/>
  <c r="N174" i="15"/>
  <c r="L174" i="15"/>
  <c r="J174" i="15"/>
  <c r="H174" i="15"/>
  <c r="F174" i="15"/>
  <c r="D174" i="15"/>
  <c r="Z145" i="15"/>
  <c r="X145" i="15"/>
  <c r="V145" i="15"/>
  <c r="T145" i="15"/>
  <c r="R145" i="15"/>
  <c r="P145" i="15"/>
  <c r="N145" i="15"/>
  <c r="L145" i="15"/>
  <c r="J145" i="15"/>
  <c r="H145" i="15"/>
  <c r="F145" i="15"/>
  <c r="D145" i="15"/>
  <c r="Z116" i="15"/>
  <c r="X116" i="15"/>
  <c r="V116" i="15"/>
  <c r="T116" i="15"/>
  <c r="R116" i="15"/>
  <c r="P116" i="15"/>
  <c r="N116" i="15"/>
  <c r="L116" i="15"/>
  <c r="J116" i="15"/>
  <c r="H116" i="15"/>
  <c r="F116" i="15"/>
  <c r="D116" i="15"/>
  <c r="AA87" i="15"/>
  <c r="Y87" i="15"/>
  <c r="W87" i="15"/>
  <c r="U87" i="15"/>
  <c r="S87" i="15"/>
  <c r="Q87" i="15"/>
  <c r="O87" i="15"/>
  <c r="M87" i="15"/>
  <c r="K87" i="15"/>
  <c r="I87" i="15"/>
  <c r="G87" i="15"/>
  <c r="E87" i="15"/>
  <c r="AA203" i="15"/>
  <c r="Y203" i="15"/>
  <c r="W203" i="15"/>
  <c r="U203" i="15"/>
  <c r="S203" i="15"/>
  <c r="Q203" i="15"/>
  <c r="O203" i="15"/>
  <c r="M203" i="15"/>
  <c r="K203" i="15"/>
  <c r="I203" i="15"/>
  <c r="G203" i="15"/>
  <c r="E203" i="15"/>
  <c r="AA174" i="15"/>
  <c r="Y174" i="15"/>
  <c r="W174" i="15"/>
  <c r="U174" i="15"/>
  <c r="S174" i="15"/>
  <c r="Q174" i="15"/>
  <c r="O174" i="15"/>
  <c r="M174" i="15"/>
  <c r="K174" i="15"/>
  <c r="I174" i="15"/>
  <c r="G174" i="15"/>
  <c r="E174" i="15"/>
  <c r="AA145" i="15"/>
  <c r="Y145" i="15"/>
  <c r="W145" i="15"/>
  <c r="U145" i="15"/>
  <c r="S145" i="15"/>
  <c r="Q145" i="15"/>
  <c r="O145" i="15"/>
  <c r="M145" i="15"/>
  <c r="K145" i="15"/>
  <c r="I145" i="15"/>
  <c r="G145" i="15"/>
  <c r="E145" i="15"/>
  <c r="AA116" i="15"/>
  <c r="Y116" i="15"/>
  <c r="W116" i="15"/>
  <c r="U116" i="15"/>
  <c r="S116" i="15"/>
  <c r="Q116" i="15"/>
  <c r="O116" i="15"/>
  <c r="M116" i="15"/>
  <c r="K116" i="15"/>
  <c r="I116" i="15"/>
  <c r="G116" i="15"/>
  <c r="E116" i="15"/>
  <c r="Z87" i="15"/>
  <c r="X87" i="15"/>
  <c r="V87" i="15"/>
  <c r="T87" i="15"/>
  <c r="R87" i="15"/>
  <c r="P87" i="15"/>
  <c r="N87" i="15"/>
  <c r="L87" i="15"/>
  <c r="J87" i="15"/>
  <c r="H87" i="15"/>
  <c r="F87" i="15"/>
  <c r="D87" i="15"/>
  <c r="Z60" i="15"/>
  <c r="X60" i="15"/>
  <c r="V60" i="15"/>
  <c r="T60" i="15"/>
  <c r="R60" i="15"/>
  <c r="P60" i="15"/>
  <c r="N60" i="15"/>
  <c r="L60" i="15"/>
  <c r="J60" i="15"/>
  <c r="H60" i="15"/>
  <c r="F60" i="15"/>
  <c r="D60" i="15"/>
  <c r="AA33" i="15"/>
  <c r="Y33" i="15"/>
  <c r="W33" i="15"/>
  <c r="E60" i="15"/>
  <c r="Z33" i="15"/>
  <c r="J33" i="15"/>
  <c r="F33" i="15"/>
  <c r="AA6" i="15"/>
  <c r="Y6" i="15"/>
  <c r="U6" i="15"/>
  <c r="S6" i="15"/>
  <c r="O6" i="15"/>
  <c r="K6" i="15"/>
  <c r="G6" i="15"/>
  <c r="AA60" i="15"/>
  <c r="W60" i="15"/>
  <c r="S60" i="15"/>
  <c r="O60" i="15"/>
  <c r="K60" i="15"/>
  <c r="G60" i="15"/>
  <c r="X33" i="15"/>
  <c r="U33" i="15"/>
  <c r="S33" i="15"/>
  <c r="Q33" i="15"/>
  <c r="O33" i="15"/>
  <c r="M33" i="15"/>
  <c r="K33" i="15"/>
  <c r="I33" i="15"/>
  <c r="G33" i="15"/>
  <c r="E33" i="15"/>
  <c r="Z6" i="15"/>
  <c r="X6" i="15"/>
  <c r="V6" i="15"/>
  <c r="T6" i="15"/>
  <c r="R6" i="15"/>
  <c r="P6" i="15"/>
  <c r="N6" i="15"/>
  <c r="L6" i="15"/>
  <c r="J6" i="15"/>
  <c r="H6" i="15"/>
  <c r="F6" i="15"/>
  <c r="D6" i="15"/>
  <c r="Y60" i="15"/>
  <c r="U60" i="15"/>
  <c r="Q60" i="15"/>
  <c r="M60" i="15"/>
  <c r="I60" i="15"/>
  <c r="V33" i="15"/>
  <c r="T33" i="15"/>
  <c r="R33" i="15"/>
  <c r="P33" i="15"/>
  <c r="N33" i="15"/>
  <c r="L33" i="15"/>
  <c r="H33" i="15"/>
  <c r="D33" i="15"/>
  <c r="W6" i="15"/>
  <c r="Q6" i="15"/>
  <c r="M6" i="15"/>
  <c r="I6" i="15"/>
  <c r="E6" i="15"/>
  <c r="E16" i="4"/>
  <c r="C120" i="15"/>
  <c r="C91" i="15"/>
  <c r="AA13" i="4"/>
  <c r="W13" i="4"/>
  <c r="S13" i="4"/>
  <c r="O13" i="4"/>
  <c r="I13" i="4"/>
  <c r="F20" i="4"/>
  <c r="G20" i="4" s="1"/>
  <c r="K9" i="10"/>
  <c r="P9" i="10"/>
  <c r="P11" i="10"/>
  <c r="P13" i="10"/>
  <c r="P34" i="10"/>
  <c r="P33" i="10"/>
  <c r="P31" i="10"/>
  <c r="P29" i="10"/>
  <c r="P27" i="10"/>
  <c r="P25" i="10"/>
  <c r="P23" i="10"/>
  <c r="P21" i="10"/>
  <c r="P19" i="10"/>
  <c r="P17" i="10"/>
  <c r="P15" i="10"/>
  <c r="P12" i="10"/>
  <c r="P8" i="10"/>
  <c r="D8" i="10" s="1"/>
  <c r="E8" i="10" s="1"/>
  <c r="C148" i="15" l="1"/>
  <c r="C206" i="15"/>
  <c r="F22" i="6"/>
  <c r="AB17" i="4"/>
  <c r="D16" i="4"/>
  <c r="D19" i="4"/>
  <c r="G17" i="4"/>
  <c r="O17" i="4"/>
  <c r="Q17" i="4"/>
  <c r="T17" i="4"/>
  <c r="Y17" i="4"/>
  <c r="H17" i="4"/>
  <c r="K17" i="4"/>
  <c r="P17" i="4"/>
  <c r="S17" i="4"/>
  <c r="U17" i="4"/>
  <c r="X17" i="4"/>
  <c r="AA17" i="4"/>
  <c r="I17" i="4"/>
  <c r="W17" i="4"/>
  <c r="C119" i="15"/>
  <c r="C177" i="15"/>
  <c r="D142" i="15"/>
  <c r="D113" i="15"/>
  <c r="D200" i="15"/>
  <c r="D84" i="15"/>
  <c r="D171" i="15"/>
  <c r="D57" i="15"/>
  <c r="D30" i="15"/>
  <c r="G57" i="15"/>
  <c r="G171" i="15"/>
  <c r="G113" i="15"/>
  <c r="G84" i="15"/>
  <c r="G30" i="15"/>
  <c r="G35" i="15" s="1"/>
  <c r="G142" i="15"/>
  <c r="G200" i="15"/>
  <c r="K171" i="15"/>
  <c r="K57" i="15"/>
  <c r="K113" i="15"/>
  <c r="K84" i="15"/>
  <c r="K30" i="15"/>
  <c r="K35" i="15" s="1"/>
  <c r="K142" i="15"/>
  <c r="K200" i="15"/>
  <c r="O57" i="15"/>
  <c r="O171" i="15"/>
  <c r="O113" i="15"/>
  <c r="O84" i="15"/>
  <c r="O30" i="15"/>
  <c r="O35" i="15" s="1"/>
  <c r="O142" i="15"/>
  <c r="O200" i="15"/>
  <c r="S171" i="15"/>
  <c r="S57" i="15"/>
  <c r="S113" i="15"/>
  <c r="S84" i="15"/>
  <c r="S30" i="15"/>
  <c r="S35" i="15" s="1"/>
  <c r="S142" i="15"/>
  <c r="S200" i="15"/>
  <c r="W57" i="15"/>
  <c r="W171" i="15"/>
  <c r="W142" i="15"/>
  <c r="W113" i="15"/>
  <c r="W84" i="15"/>
  <c r="W30" i="15"/>
  <c r="W35" i="15" s="1"/>
  <c r="W200" i="15"/>
  <c r="AA171" i="15"/>
  <c r="AA57" i="15"/>
  <c r="AA142" i="15"/>
  <c r="AA113" i="15"/>
  <c r="AA84" i="15"/>
  <c r="AA30" i="15"/>
  <c r="AA35" i="15" s="1"/>
  <c r="AA200" i="15"/>
  <c r="H113" i="15"/>
  <c r="H84" i="15"/>
  <c r="H200" i="15"/>
  <c r="H142" i="15"/>
  <c r="H171" i="15"/>
  <c r="H57" i="15"/>
  <c r="H30" i="15"/>
  <c r="H35" i="15" s="1"/>
  <c r="L113" i="15"/>
  <c r="L84" i="15"/>
  <c r="L200" i="15"/>
  <c r="L142" i="15"/>
  <c r="L171" i="15"/>
  <c r="L57" i="15"/>
  <c r="L30" i="15"/>
  <c r="L35" i="15" s="1"/>
  <c r="P113" i="15"/>
  <c r="P84" i="15"/>
  <c r="P200" i="15"/>
  <c r="P142" i="15"/>
  <c r="P171" i="15"/>
  <c r="P57" i="15"/>
  <c r="P30" i="15"/>
  <c r="P35" i="15" s="1"/>
  <c r="F13" i="4"/>
  <c r="E171" i="15"/>
  <c r="E113" i="15"/>
  <c r="E84" i="15"/>
  <c r="E30" i="15"/>
  <c r="E35" i="15" s="1"/>
  <c r="E57" i="15"/>
  <c r="E200" i="15"/>
  <c r="E142" i="15"/>
  <c r="J13" i="4"/>
  <c r="I171" i="15"/>
  <c r="I113" i="15"/>
  <c r="I84" i="15"/>
  <c r="I30" i="15"/>
  <c r="I35" i="15" s="1"/>
  <c r="I57" i="15"/>
  <c r="I200" i="15"/>
  <c r="I142" i="15"/>
  <c r="N13" i="4"/>
  <c r="M171" i="15"/>
  <c r="M113" i="15"/>
  <c r="M84" i="15"/>
  <c r="M30" i="15"/>
  <c r="M35" i="15" s="1"/>
  <c r="M57" i="15"/>
  <c r="M200" i="15"/>
  <c r="M142" i="15"/>
  <c r="R13" i="4"/>
  <c r="Q171" i="15"/>
  <c r="Q113" i="15"/>
  <c r="Q30" i="15"/>
  <c r="Q35" i="15" s="1"/>
  <c r="Q84" i="15"/>
  <c r="Q57" i="15"/>
  <c r="Q200" i="15"/>
  <c r="Q142" i="15"/>
  <c r="V13" i="4"/>
  <c r="U171" i="15"/>
  <c r="U113" i="15"/>
  <c r="U30" i="15"/>
  <c r="U35" i="15" s="1"/>
  <c r="U84" i="15"/>
  <c r="U57" i="15"/>
  <c r="U200" i="15"/>
  <c r="U142" i="15"/>
  <c r="Z13" i="4"/>
  <c r="Y171" i="15"/>
  <c r="Y142" i="15"/>
  <c r="Y113" i="15"/>
  <c r="Y30" i="15"/>
  <c r="Y35" i="15" s="1"/>
  <c r="Y84" i="15"/>
  <c r="Y57" i="15"/>
  <c r="Y200" i="15"/>
  <c r="F200" i="15"/>
  <c r="F142" i="15"/>
  <c r="F113" i="15"/>
  <c r="F84" i="15"/>
  <c r="F30" i="15"/>
  <c r="F35" i="15" s="1"/>
  <c r="F171" i="15"/>
  <c r="F57" i="15"/>
  <c r="J200" i="15"/>
  <c r="J142" i="15"/>
  <c r="J113" i="15"/>
  <c r="J84" i="15"/>
  <c r="J30" i="15"/>
  <c r="J35" i="15" s="1"/>
  <c r="J171" i="15"/>
  <c r="J57" i="15"/>
  <c r="N200" i="15"/>
  <c r="N142" i="15"/>
  <c r="N113" i="15"/>
  <c r="N84" i="15"/>
  <c r="N30" i="15"/>
  <c r="N35" i="15" s="1"/>
  <c r="N171" i="15"/>
  <c r="N57" i="15"/>
  <c r="R200" i="15"/>
  <c r="R142" i="15"/>
  <c r="R113" i="15"/>
  <c r="R84" i="15"/>
  <c r="R30" i="15"/>
  <c r="R35" i="15" s="1"/>
  <c r="R171" i="15"/>
  <c r="R57" i="15"/>
  <c r="V200" i="15"/>
  <c r="V142" i="15"/>
  <c r="V113" i="15"/>
  <c r="V84" i="15"/>
  <c r="V30" i="15"/>
  <c r="V35" i="15" s="1"/>
  <c r="V171" i="15"/>
  <c r="V57" i="15"/>
  <c r="Z200" i="15"/>
  <c r="Z142" i="15"/>
  <c r="Z113" i="15"/>
  <c r="Z84" i="15"/>
  <c r="Z30" i="15"/>
  <c r="Z35" i="15" s="1"/>
  <c r="Z171" i="15"/>
  <c r="Z57" i="15"/>
  <c r="C63" i="15"/>
  <c r="C90" i="15"/>
  <c r="T113" i="15"/>
  <c r="T200" i="15"/>
  <c r="T142" i="15"/>
  <c r="T84" i="15"/>
  <c r="T171" i="15"/>
  <c r="T57" i="15"/>
  <c r="T30" i="15"/>
  <c r="T35" i="15" s="1"/>
  <c r="X142" i="15"/>
  <c r="X113" i="15"/>
  <c r="X84" i="15"/>
  <c r="X200" i="15"/>
  <c r="X171" i="15"/>
  <c r="X57" i="15"/>
  <c r="X30" i="15"/>
  <c r="X35" i="15" s="1"/>
  <c r="C209" i="15"/>
  <c r="B217" i="15"/>
  <c r="C122" i="15"/>
  <c r="B130" i="15"/>
  <c r="C12" i="15"/>
  <c r="B20" i="15"/>
  <c r="C93" i="15"/>
  <c r="B101" i="15"/>
  <c r="C39" i="15"/>
  <c r="B47" i="15"/>
  <c r="C180" i="15"/>
  <c r="B188" i="15"/>
  <c r="C66" i="15"/>
  <c r="B74" i="15"/>
  <c r="C151" i="15"/>
  <c r="B159" i="15"/>
  <c r="C33" i="15"/>
  <c r="C6" i="15"/>
  <c r="C60" i="15"/>
  <c r="C87" i="15"/>
  <c r="C116" i="15"/>
  <c r="C145" i="15"/>
  <c r="C174" i="15"/>
  <c r="C203" i="15"/>
  <c r="D3" i="15"/>
  <c r="D8" i="15" s="1"/>
  <c r="G3" i="15"/>
  <c r="K3" i="15"/>
  <c r="O3" i="15"/>
  <c r="S3" i="15"/>
  <c r="W3" i="15"/>
  <c r="AA3" i="15"/>
  <c r="H3" i="15"/>
  <c r="L3" i="15"/>
  <c r="P3" i="15"/>
  <c r="T3" i="15"/>
  <c r="X3" i="15"/>
  <c r="E13" i="4"/>
  <c r="L13" i="4"/>
  <c r="M13" i="4"/>
  <c r="E3" i="15"/>
  <c r="I3" i="15"/>
  <c r="M3" i="15"/>
  <c r="Q3" i="15"/>
  <c r="U3" i="15"/>
  <c r="Y3" i="15"/>
  <c r="F3" i="15"/>
  <c r="J3" i="15"/>
  <c r="N3" i="15"/>
  <c r="R3" i="15"/>
  <c r="V3" i="15"/>
  <c r="Z3" i="15"/>
  <c r="C36" i="15"/>
  <c r="C9" i="15"/>
  <c r="I10" i="10"/>
  <c r="K10" i="10" s="1"/>
  <c r="J10" i="10"/>
  <c r="H20" i="4"/>
  <c r="G8" i="10"/>
  <c r="F14" i="6" l="1"/>
  <c r="AE14" i="4" s="1"/>
  <c r="AE23" i="4" s="1"/>
  <c r="R115" i="15"/>
  <c r="AA202" i="15"/>
  <c r="K202" i="15"/>
  <c r="G173" i="15"/>
  <c r="W115" i="15"/>
  <c r="O86" i="15"/>
  <c r="J5" i="15"/>
  <c r="V32" i="15"/>
  <c r="N32" i="15"/>
  <c r="F32" i="15"/>
  <c r="V59" i="15"/>
  <c r="N59" i="15"/>
  <c r="AA5" i="15"/>
  <c r="S5" i="15"/>
  <c r="K5" i="15"/>
  <c r="AA32" i="15"/>
  <c r="S32" i="15"/>
  <c r="K32" i="15"/>
  <c r="AA59" i="15"/>
  <c r="S59" i="15"/>
  <c r="K59" i="15"/>
  <c r="AA173" i="15"/>
  <c r="K173" i="15"/>
  <c r="S144" i="15"/>
  <c r="AA115" i="15"/>
  <c r="K115" i="15"/>
  <c r="S86" i="15"/>
  <c r="F59" i="15"/>
  <c r="V5" i="15"/>
  <c r="L5" i="15"/>
  <c r="D32" i="15"/>
  <c r="T32" i="15"/>
  <c r="L32" i="15"/>
  <c r="D59" i="15"/>
  <c r="T59" i="15"/>
  <c r="L59" i="15"/>
  <c r="Y5" i="15"/>
  <c r="Q5" i="15"/>
  <c r="I5" i="15"/>
  <c r="Y32" i="15"/>
  <c r="Q32" i="15"/>
  <c r="I32" i="15"/>
  <c r="Y59" i="15"/>
  <c r="Q59" i="15"/>
  <c r="I59" i="15"/>
  <c r="M17" i="4"/>
  <c r="E17" i="4"/>
  <c r="E14" i="4" s="1"/>
  <c r="L17" i="4"/>
  <c r="Z17" i="4"/>
  <c r="V17" i="4"/>
  <c r="R17" i="4"/>
  <c r="N17" i="4"/>
  <c r="J17" i="4"/>
  <c r="F17" i="4"/>
  <c r="X176" i="15"/>
  <c r="X89" i="15"/>
  <c r="X147" i="15"/>
  <c r="T62" i="15"/>
  <c r="T89" i="15"/>
  <c r="T205" i="15"/>
  <c r="Z62" i="15"/>
  <c r="Z118" i="15"/>
  <c r="Z205" i="15"/>
  <c r="V176" i="15"/>
  <c r="V89" i="15"/>
  <c r="V147" i="15"/>
  <c r="R62" i="15"/>
  <c r="R118" i="15"/>
  <c r="R205" i="15"/>
  <c r="N176" i="15"/>
  <c r="N89" i="15"/>
  <c r="N147" i="15"/>
  <c r="J62" i="15"/>
  <c r="J118" i="15"/>
  <c r="J205" i="15"/>
  <c r="F176" i="15"/>
  <c r="F89" i="15"/>
  <c r="F147" i="15"/>
  <c r="Y205" i="15"/>
  <c r="Y89" i="15"/>
  <c r="Y118" i="15"/>
  <c r="Y176" i="15"/>
  <c r="U147" i="15"/>
  <c r="U62" i="15"/>
  <c r="U176" i="15"/>
  <c r="Q147" i="15"/>
  <c r="Q62" i="15"/>
  <c r="Q176" i="15"/>
  <c r="M147" i="15"/>
  <c r="M62" i="15"/>
  <c r="M89" i="15"/>
  <c r="M176" i="15"/>
  <c r="I147" i="15"/>
  <c r="I62" i="15"/>
  <c r="I89" i="15"/>
  <c r="I176" i="15"/>
  <c r="E147" i="15"/>
  <c r="E62" i="15"/>
  <c r="E89" i="15"/>
  <c r="E176" i="15"/>
  <c r="P176" i="15"/>
  <c r="P205" i="15"/>
  <c r="P118" i="15"/>
  <c r="L62" i="15"/>
  <c r="L147" i="15"/>
  <c r="L89" i="15"/>
  <c r="H176" i="15"/>
  <c r="H205" i="15"/>
  <c r="H118" i="15"/>
  <c r="AA118" i="15"/>
  <c r="AA62" i="15"/>
  <c r="W205" i="15"/>
  <c r="W89" i="15"/>
  <c r="W147" i="15"/>
  <c r="W62" i="15"/>
  <c r="S147" i="15"/>
  <c r="S89" i="15"/>
  <c r="S62" i="15"/>
  <c r="O205" i="15"/>
  <c r="O118" i="15"/>
  <c r="O62" i="15"/>
  <c r="K147" i="15"/>
  <c r="K89" i="15"/>
  <c r="K62" i="15"/>
  <c r="G205" i="15"/>
  <c r="G118" i="15"/>
  <c r="G62" i="15"/>
  <c r="D62" i="15"/>
  <c r="C57" i="15"/>
  <c r="J9" i="13" s="1"/>
  <c r="C84" i="15"/>
  <c r="I9" i="13" s="1"/>
  <c r="D89" i="15"/>
  <c r="D118" i="15"/>
  <c r="C113" i="15"/>
  <c r="G9" i="13" s="1"/>
  <c r="X62" i="15"/>
  <c r="X205" i="15"/>
  <c r="X118" i="15"/>
  <c r="T176" i="15"/>
  <c r="T147" i="15"/>
  <c r="T118" i="15"/>
  <c r="Z176" i="15"/>
  <c r="Z89" i="15"/>
  <c r="Z147" i="15"/>
  <c r="V62" i="15"/>
  <c r="V118" i="15"/>
  <c r="V205" i="15"/>
  <c r="R176" i="15"/>
  <c r="R89" i="15"/>
  <c r="R147" i="15"/>
  <c r="N62" i="15"/>
  <c r="N118" i="15"/>
  <c r="N205" i="15"/>
  <c r="J176" i="15"/>
  <c r="J89" i="15"/>
  <c r="J147" i="15"/>
  <c r="F62" i="15"/>
  <c r="F118" i="15"/>
  <c r="F205" i="15"/>
  <c r="Y62" i="15"/>
  <c r="Y147" i="15"/>
  <c r="U205" i="15"/>
  <c r="U89" i="15"/>
  <c r="U118" i="15"/>
  <c r="Q205" i="15"/>
  <c r="Q89" i="15"/>
  <c r="Q118" i="15"/>
  <c r="M205" i="15"/>
  <c r="M118" i="15"/>
  <c r="I205" i="15"/>
  <c r="I118" i="15"/>
  <c r="E205" i="15"/>
  <c r="E118" i="15"/>
  <c r="P62" i="15"/>
  <c r="P147" i="15"/>
  <c r="P89" i="15"/>
  <c r="L176" i="15"/>
  <c r="L205" i="15"/>
  <c r="L118" i="15"/>
  <c r="H62" i="15"/>
  <c r="H147" i="15"/>
  <c r="H89" i="15"/>
  <c r="AA205" i="15"/>
  <c r="AA89" i="15"/>
  <c r="AA147" i="15"/>
  <c r="AA176" i="15"/>
  <c r="W118" i="15"/>
  <c r="W176" i="15"/>
  <c r="S205" i="15"/>
  <c r="S118" i="15"/>
  <c r="S176" i="15"/>
  <c r="O147" i="15"/>
  <c r="O89" i="15"/>
  <c r="O176" i="15"/>
  <c r="K205" i="15"/>
  <c r="K118" i="15"/>
  <c r="K176" i="15"/>
  <c r="G147" i="15"/>
  <c r="G89" i="15"/>
  <c r="G176" i="15"/>
  <c r="D35" i="15"/>
  <c r="D176" i="15"/>
  <c r="C171" i="15"/>
  <c r="E9" i="13" s="1"/>
  <c r="D205" i="15"/>
  <c r="C200" i="15"/>
  <c r="D9" i="13" s="1"/>
  <c r="D147" i="15"/>
  <c r="C142" i="15"/>
  <c r="F9" i="13" s="1"/>
  <c r="X8" i="15"/>
  <c r="T8" i="15"/>
  <c r="P8" i="15"/>
  <c r="L8" i="15"/>
  <c r="H8" i="15"/>
  <c r="AA8" i="15"/>
  <c r="W8" i="15"/>
  <c r="S8" i="15"/>
  <c r="O8" i="15"/>
  <c r="K8" i="15"/>
  <c r="G8" i="15"/>
  <c r="Z8" i="15"/>
  <c r="V8" i="15"/>
  <c r="R8" i="15"/>
  <c r="N8" i="15"/>
  <c r="J8" i="15"/>
  <c r="F8" i="15"/>
  <c r="Y8" i="15"/>
  <c r="U8" i="15"/>
  <c r="Q8" i="15"/>
  <c r="M8" i="15"/>
  <c r="I8" i="15"/>
  <c r="E8" i="15"/>
  <c r="C3" i="15"/>
  <c r="L9" i="13" s="1"/>
  <c r="C30" i="15"/>
  <c r="K9" i="13" s="1"/>
  <c r="D13" i="4"/>
  <c r="H9" i="13" s="1"/>
  <c r="F9" i="10"/>
  <c r="I20" i="4"/>
  <c r="H10" i="10"/>
  <c r="I11" i="10"/>
  <c r="K11" i="10" s="1"/>
  <c r="J11" i="10"/>
  <c r="I14" i="4" l="1"/>
  <c r="M59" i="15"/>
  <c r="U59" i="15"/>
  <c r="E32" i="15"/>
  <c r="M32" i="15"/>
  <c r="U32" i="15"/>
  <c r="E5" i="15"/>
  <c r="M5" i="15"/>
  <c r="U5" i="15"/>
  <c r="G14" i="4"/>
  <c r="G23" i="4" s="1"/>
  <c r="G30" i="4" s="1"/>
  <c r="G59" i="15"/>
  <c r="P59" i="15"/>
  <c r="X59" i="15"/>
  <c r="H32" i="15"/>
  <c r="P32" i="15"/>
  <c r="X32" i="15"/>
  <c r="H5" i="15"/>
  <c r="P5" i="15"/>
  <c r="K86" i="15"/>
  <c r="AA86" i="15"/>
  <c r="S115" i="15"/>
  <c r="K144" i="15"/>
  <c r="AA144" i="15"/>
  <c r="S173" i="15"/>
  <c r="E59" i="15"/>
  <c r="O59" i="15"/>
  <c r="W59" i="15"/>
  <c r="G32" i="15"/>
  <c r="O32" i="15"/>
  <c r="W32" i="15"/>
  <c r="G5" i="15"/>
  <c r="O5" i="15"/>
  <c r="W5" i="15"/>
  <c r="J59" i="15"/>
  <c r="R59" i="15"/>
  <c r="Z59" i="15"/>
  <c r="J32" i="15"/>
  <c r="R32" i="15"/>
  <c r="Z32" i="15"/>
  <c r="R5" i="15"/>
  <c r="G115" i="15"/>
  <c r="O144" i="15"/>
  <c r="W173" i="15"/>
  <c r="S202" i="15"/>
  <c r="R86" i="15"/>
  <c r="J202" i="15"/>
  <c r="E173" i="15"/>
  <c r="M86" i="15"/>
  <c r="Z144" i="15"/>
  <c r="H14" i="4"/>
  <c r="H23" i="4" s="1"/>
  <c r="U115" i="15"/>
  <c r="T86" i="15"/>
  <c r="M202" i="15"/>
  <c r="D144" i="15"/>
  <c r="P202" i="15"/>
  <c r="J86" i="15"/>
  <c r="Z86" i="15"/>
  <c r="J144" i="15"/>
  <c r="R173" i="15"/>
  <c r="Z202" i="15"/>
  <c r="E115" i="15"/>
  <c r="M144" i="15"/>
  <c r="U173" i="15"/>
  <c r="D86" i="15"/>
  <c r="L115" i="15"/>
  <c r="H173" i="15"/>
  <c r="AM14" i="4"/>
  <c r="AM23" i="4" s="1"/>
  <c r="AM27" i="4" s="1"/>
  <c r="F5" i="15"/>
  <c r="N5" i="15"/>
  <c r="Z5" i="15"/>
  <c r="G86" i="15"/>
  <c r="W86" i="15"/>
  <c r="O115" i="15"/>
  <c r="G144" i="15"/>
  <c r="W144" i="15"/>
  <c r="O173" i="15"/>
  <c r="G202" i="15"/>
  <c r="O202" i="15"/>
  <c r="W202" i="15"/>
  <c r="F86" i="15"/>
  <c r="N86" i="15"/>
  <c r="V86" i="15"/>
  <c r="J115" i="15"/>
  <c r="Z115" i="15"/>
  <c r="R144" i="15"/>
  <c r="J173" i="15"/>
  <c r="Z173" i="15"/>
  <c r="R202" i="15"/>
  <c r="X5" i="15"/>
  <c r="E86" i="15"/>
  <c r="U86" i="15"/>
  <c r="M115" i="15"/>
  <c r="E144" i="15"/>
  <c r="U144" i="15"/>
  <c r="M173" i="15"/>
  <c r="E202" i="15"/>
  <c r="U202" i="15"/>
  <c r="L86" i="15"/>
  <c r="D115" i="15"/>
  <c r="T115" i="15"/>
  <c r="P144" i="15"/>
  <c r="X173" i="15"/>
  <c r="AH14" i="4"/>
  <c r="AH23" i="4" s="1"/>
  <c r="AH30" i="4" s="1"/>
  <c r="AN14" i="4"/>
  <c r="AN23" i="4" s="1"/>
  <c r="AN27" i="4" s="1"/>
  <c r="F115" i="15"/>
  <c r="N115" i="15"/>
  <c r="V115" i="15"/>
  <c r="F144" i="15"/>
  <c r="N144" i="15"/>
  <c r="V144" i="15"/>
  <c r="F173" i="15"/>
  <c r="N173" i="15"/>
  <c r="V173" i="15"/>
  <c r="F202" i="15"/>
  <c r="N202" i="15"/>
  <c r="V202" i="15"/>
  <c r="T5" i="15"/>
  <c r="D5" i="15"/>
  <c r="H59" i="15"/>
  <c r="I86" i="15"/>
  <c r="Q86" i="15"/>
  <c r="Y86" i="15"/>
  <c r="I115" i="15"/>
  <c r="Q115" i="15"/>
  <c r="Y115" i="15"/>
  <c r="I144" i="15"/>
  <c r="Q144" i="15"/>
  <c r="Y144" i="15"/>
  <c r="I173" i="15"/>
  <c r="Q173" i="15"/>
  <c r="Y173" i="15"/>
  <c r="I202" i="15"/>
  <c r="Q202" i="15"/>
  <c r="Y202" i="15"/>
  <c r="H86" i="15"/>
  <c r="P86" i="15"/>
  <c r="X86" i="15"/>
  <c r="H115" i="15"/>
  <c r="P115" i="15"/>
  <c r="X115" i="15"/>
  <c r="H144" i="15"/>
  <c r="X144" i="15"/>
  <c r="P173" i="15"/>
  <c r="H202" i="15"/>
  <c r="X202" i="15"/>
  <c r="AC14" i="4"/>
  <c r="AC23" i="4" s="1"/>
  <c r="AC27" i="4" s="1"/>
  <c r="AF14" i="4"/>
  <c r="AF23" i="4" s="1"/>
  <c r="AF27" i="4" s="1"/>
  <c r="AK14" i="4"/>
  <c r="AK23" i="4" s="1"/>
  <c r="AK30" i="4" s="1"/>
  <c r="L144" i="15"/>
  <c r="T144" i="15"/>
  <c r="D173" i="15"/>
  <c r="L173" i="15"/>
  <c r="T173" i="15"/>
  <c r="D202" i="15"/>
  <c r="L202" i="15"/>
  <c r="T202" i="15"/>
  <c r="AD14" i="4"/>
  <c r="AD23" i="4" s="1"/>
  <c r="AD27" i="4" s="1"/>
  <c r="AL14" i="4"/>
  <c r="AL23" i="4" s="1"/>
  <c r="AL30" i="4" s="1"/>
  <c r="AI14" i="4"/>
  <c r="AI23" i="4" s="1"/>
  <c r="AI30" i="4" s="1"/>
  <c r="AB14" i="4"/>
  <c r="AB23" i="4" s="1"/>
  <c r="AB27" i="4" s="1"/>
  <c r="AJ14" i="4"/>
  <c r="AJ23" i="4" s="1"/>
  <c r="AJ27" i="4" s="1"/>
  <c r="AG14" i="4"/>
  <c r="AG23" i="4" s="1"/>
  <c r="AG30" i="4" s="1"/>
  <c r="AH27" i="4"/>
  <c r="AE30" i="4"/>
  <c r="AE27" i="4"/>
  <c r="F14" i="4"/>
  <c r="F23" i="4" s="1"/>
  <c r="F30" i="6"/>
  <c r="D17" i="4"/>
  <c r="E23" i="4"/>
  <c r="E24" i="4" s="1"/>
  <c r="C147" i="15"/>
  <c r="C176" i="15"/>
  <c r="C205" i="15"/>
  <c r="C115" i="15"/>
  <c r="C59" i="15"/>
  <c r="C118" i="15"/>
  <c r="C89" i="15"/>
  <c r="C86" i="15"/>
  <c r="C62" i="15"/>
  <c r="C5" i="15"/>
  <c r="C8" i="15"/>
  <c r="C32" i="15"/>
  <c r="C35" i="15"/>
  <c r="D18" i="4"/>
  <c r="I12" i="10"/>
  <c r="K12" i="10" s="1"/>
  <c r="J12" i="10"/>
  <c r="D9" i="10"/>
  <c r="E9" i="10" s="1"/>
  <c r="G27" i="4"/>
  <c r="H11" i="10"/>
  <c r="J20" i="4"/>
  <c r="J14" i="4" s="1"/>
  <c r="AM30" i="4" l="1"/>
  <c r="AB30" i="4"/>
  <c r="AN30" i="4"/>
  <c r="AK27" i="4"/>
  <c r="AG27" i="4"/>
  <c r="AL27" i="4"/>
  <c r="AC30" i="4"/>
  <c r="C202" i="15"/>
  <c r="C173" i="15"/>
  <c r="AJ30" i="4"/>
  <c r="AI27" i="4"/>
  <c r="AD30" i="4"/>
  <c r="AF30" i="4"/>
  <c r="D15" i="4"/>
  <c r="C144" i="15"/>
  <c r="F33" i="6"/>
  <c r="E27" i="4"/>
  <c r="E28" i="4" s="1"/>
  <c r="Z204" i="15"/>
  <c r="Z201" i="15" s="1"/>
  <c r="Z210" i="15" s="1"/>
  <c r="Z217" i="15" s="1"/>
  <c r="X204" i="15"/>
  <c r="X201" i="15" s="1"/>
  <c r="X210" i="15" s="1"/>
  <c r="X214" i="15" s="1"/>
  <c r="V204" i="15"/>
  <c r="V201" i="15" s="1"/>
  <c r="V210" i="15" s="1"/>
  <c r="V217" i="15" s="1"/>
  <c r="T204" i="15"/>
  <c r="T201" i="15" s="1"/>
  <c r="T210" i="15" s="1"/>
  <c r="T214" i="15" s="1"/>
  <c r="R204" i="15"/>
  <c r="R201" i="15" s="1"/>
  <c r="R210" i="15" s="1"/>
  <c r="R214" i="15" s="1"/>
  <c r="P204" i="15"/>
  <c r="P201" i="15" s="1"/>
  <c r="P210" i="15" s="1"/>
  <c r="P217" i="15" s="1"/>
  <c r="N204" i="15"/>
  <c r="N201" i="15" s="1"/>
  <c r="N210" i="15" s="1"/>
  <c r="N217" i="15" s="1"/>
  <c r="L204" i="15"/>
  <c r="L201" i="15" s="1"/>
  <c r="L210" i="15" s="1"/>
  <c r="L214" i="15" s="1"/>
  <c r="J204" i="15"/>
  <c r="J201" i="15" s="1"/>
  <c r="J210" i="15" s="1"/>
  <c r="J217" i="15" s="1"/>
  <c r="H204" i="15"/>
  <c r="H201" i="15" s="1"/>
  <c r="H210" i="15" s="1"/>
  <c r="H217" i="15" s="1"/>
  <c r="F204" i="15"/>
  <c r="F201" i="15" s="1"/>
  <c r="F210" i="15" s="1"/>
  <c r="F217" i="15" s="1"/>
  <c r="D204" i="15"/>
  <c r="Z175" i="15"/>
  <c r="Z172" i="15" s="1"/>
  <c r="Z181" i="15" s="1"/>
  <c r="X175" i="15"/>
  <c r="X172" i="15" s="1"/>
  <c r="X181" i="15" s="1"/>
  <c r="X185" i="15" s="1"/>
  <c r="V175" i="15"/>
  <c r="V172" i="15" s="1"/>
  <c r="V181" i="15" s="1"/>
  <c r="V188" i="15" s="1"/>
  <c r="T175" i="15"/>
  <c r="T172" i="15" s="1"/>
  <c r="T181" i="15" s="1"/>
  <c r="T185" i="15" s="1"/>
  <c r="R175" i="15"/>
  <c r="R172" i="15" s="1"/>
  <c r="R181" i="15" s="1"/>
  <c r="R185" i="15" s="1"/>
  <c r="P175" i="15"/>
  <c r="P172" i="15" s="1"/>
  <c r="P181" i="15" s="1"/>
  <c r="P188" i="15" s="1"/>
  <c r="N175" i="15"/>
  <c r="N172" i="15" s="1"/>
  <c r="N181" i="15" s="1"/>
  <c r="N185" i="15" s="1"/>
  <c r="L175" i="15"/>
  <c r="L172" i="15" s="1"/>
  <c r="L181" i="15" s="1"/>
  <c r="L188" i="15" s="1"/>
  <c r="J175" i="15"/>
  <c r="J172" i="15" s="1"/>
  <c r="J181" i="15" s="1"/>
  <c r="J188" i="15" s="1"/>
  <c r="H175" i="15"/>
  <c r="H172" i="15" s="1"/>
  <c r="H181" i="15" s="1"/>
  <c r="H188" i="15" s="1"/>
  <c r="F175" i="15"/>
  <c r="F172" i="15" s="1"/>
  <c r="F181" i="15" s="1"/>
  <c r="F188" i="15" s="1"/>
  <c r="D175" i="15"/>
  <c r="Z146" i="15"/>
  <c r="Z143" i="15" s="1"/>
  <c r="Z152" i="15" s="1"/>
  <c r="Z159" i="15" s="1"/>
  <c r="X146" i="15"/>
  <c r="X143" i="15" s="1"/>
  <c r="X152" i="15" s="1"/>
  <c r="X159" i="15" s="1"/>
  <c r="AA204" i="15"/>
  <c r="AA201" i="15" s="1"/>
  <c r="AA210" i="15" s="1"/>
  <c r="AA214" i="15" s="1"/>
  <c r="Y204" i="15"/>
  <c r="Y201" i="15" s="1"/>
  <c r="Y210" i="15" s="1"/>
  <c r="Y214" i="15" s="1"/>
  <c r="W204" i="15"/>
  <c r="W201" i="15" s="1"/>
  <c r="W210" i="15" s="1"/>
  <c r="W214" i="15" s="1"/>
  <c r="U204" i="15"/>
  <c r="U201" i="15" s="1"/>
  <c r="U210" i="15" s="1"/>
  <c r="U217" i="15" s="1"/>
  <c r="S204" i="15"/>
  <c r="S201" i="15" s="1"/>
  <c r="S210" i="15" s="1"/>
  <c r="S217" i="15" s="1"/>
  <c r="Q204" i="15"/>
  <c r="Q201" i="15" s="1"/>
  <c r="Q210" i="15" s="1"/>
  <c r="Q214" i="15" s="1"/>
  <c r="O204" i="15"/>
  <c r="O201" i="15" s="1"/>
  <c r="O210" i="15" s="1"/>
  <c r="O214" i="15" s="1"/>
  <c r="M204" i="15"/>
  <c r="M201" i="15" s="1"/>
  <c r="M210" i="15" s="1"/>
  <c r="M217" i="15" s="1"/>
  <c r="K204" i="15"/>
  <c r="K201" i="15" s="1"/>
  <c r="K210" i="15" s="1"/>
  <c r="K214" i="15" s="1"/>
  <c r="I204" i="15"/>
  <c r="I201" i="15" s="1"/>
  <c r="I210" i="15" s="1"/>
  <c r="I214" i="15" s="1"/>
  <c r="G204" i="15"/>
  <c r="G201" i="15" s="1"/>
  <c r="G210" i="15" s="1"/>
  <c r="G214" i="15" s="1"/>
  <c r="E204" i="15"/>
  <c r="E201" i="15" s="1"/>
  <c r="E210" i="15" s="1"/>
  <c r="E217" i="15" s="1"/>
  <c r="AA175" i="15"/>
  <c r="AA172" i="15" s="1"/>
  <c r="AA181" i="15" s="1"/>
  <c r="AA185" i="15" s="1"/>
  <c r="Y175" i="15"/>
  <c r="Y172" i="15" s="1"/>
  <c r="Y181" i="15" s="1"/>
  <c r="Y185" i="15" s="1"/>
  <c r="W175" i="15"/>
  <c r="W172" i="15" s="1"/>
  <c r="W181" i="15" s="1"/>
  <c r="W185" i="15" s="1"/>
  <c r="U175" i="15"/>
  <c r="U172" i="15" s="1"/>
  <c r="U181" i="15" s="1"/>
  <c r="U185" i="15" s="1"/>
  <c r="S175" i="15"/>
  <c r="S172" i="15" s="1"/>
  <c r="S181" i="15" s="1"/>
  <c r="Q175" i="15"/>
  <c r="Q172" i="15" s="1"/>
  <c r="Q181" i="15" s="1"/>
  <c r="Q188" i="15" s="1"/>
  <c r="O175" i="15"/>
  <c r="O172" i="15" s="1"/>
  <c r="O181" i="15" s="1"/>
  <c r="O185" i="15" s="1"/>
  <c r="M175" i="15"/>
  <c r="M172" i="15" s="1"/>
  <c r="M181" i="15" s="1"/>
  <c r="M188" i="15" s="1"/>
  <c r="K175" i="15"/>
  <c r="K172" i="15" s="1"/>
  <c r="K181" i="15" s="1"/>
  <c r="K185" i="15" s="1"/>
  <c r="I175" i="15"/>
  <c r="I172" i="15" s="1"/>
  <c r="I181" i="15" s="1"/>
  <c r="I188" i="15" s="1"/>
  <c r="G175" i="15"/>
  <c r="G172" i="15" s="1"/>
  <c r="G181" i="15" s="1"/>
  <c r="G188" i="15" s="1"/>
  <c r="E175" i="15"/>
  <c r="E172" i="15" s="1"/>
  <c r="E181" i="15" s="1"/>
  <c r="E188" i="15" s="1"/>
  <c r="AA146" i="15"/>
  <c r="AA143" i="15" s="1"/>
  <c r="AA152" i="15" s="1"/>
  <c r="AA156" i="15" s="1"/>
  <c r="Y146" i="15"/>
  <c r="Y143" i="15" s="1"/>
  <c r="Y152" i="15" s="1"/>
  <c r="Y156" i="15" s="1"/>
  <c r="W146" i="15"/>
  <c r="W143" i="15" s="1"/>
  <c r="W152" i="15" s="1"/>
  <c r="W159" i="15" s="1"/>
  <c r="U146" i="15"/>
  <c r="U143" i="15" s="1"/>
  <c r="U152" i="15" s="1"/>
  <c r="U156" i="15" s="1"/>
  <c r="S146" i="15"/>
  <c r="S143" i="15" s="1"/>
  <c r="S152" i="15" s="1"/>
  <c r="S159" i="15" s="1"/>
  <c r="Q146" i="15"/>
  <c r="Q143" i="15" s="1"/>
  <c r="Q152" i="15" s="1"/>
  <c r="Q156" i="15" s="1"/>
  <c r="O146" i="15"/>
  <c r="O143" i="15" s="1"/>
  <c r="O152" i="15" s="1"/>
  <c r="O156" i="15" s="1"/>
  <c r="M146" i="15"/>
  <c r="M143" i="15" s="1"/>
  <c r="M152" i="15" s="1"/>
  <c r="M156" i="15" s="1"/>
  <c r="K146" i="15"/>
  <c r="K143" i="15" s="1"/>
  <c r="K152" i="15" s="1"/>
  <c r="K159" i="15" s="1"/>
  <c r="I146" i="15"/>
  <c r="I143" i="15" s="1"/>
  <c r="I152" i="15" s="1"/>
  <c r="I156" i="15" s="1"/>
  <c r="G146" i="15"/>
  <c r="G143" i="15" s="1"/>
  <c r="G152" i="15" s="1"/>
  <c r="G156" i="15" s="1"/>
  <c r="E146" i="15"/>
  <c r="E143" i="15" s="1"/>
  <c r="E152" i="15" s="1"/>
  <c r="E156" i="15" s="1"/>
  <c r="AA117" i="15"/>
  <c r="AA114" i="15" s="1"/>
  <c r="AA123" i="15" s="1"/>
  <c r="AA127" i="15" s="1"/>
  <c r="Y117" i="15"/>
  <c r="Y114" i="15" s="1"/>
  <c r="Y123" i="15" s="1"/>
  <c r="Y130" i="15" s="1"/>
  <c r="W117" i="15"/>
  <c r="W114" i="15" s="1"/>
  <c r="W123" i="15" s="1"/>
  <c r="W127" i="15" s="1"/>
  <c r="U117" i="15"/>
  <c r="U114" i="15" s="1"/>
  <c r="U123" i="15" s="1"/>
  <c r="U127" i="15" s="1"/>
  <c r="S117" i="15"/>
  <c r="S114" i="15" s="1"/>
  <c r="S123" i="15" s="1"/>
  <c r="Q117" i="15"/>
  <c r="Q114" i="15" s="1"/>
  <c r="Q123" i="15" s="1"/>
  <c r="Q127" i="15" s="1"/>
  <c r="O117" i="15"/>
  <c r="O114" i="15" s="1"/>
  <c r="O123" i="15" s="1"/>
  <c r="O130" i="15" s="1"/>
  <c r="M117" i="15"/>
  <c r="M114" i="15" s="1"/>
  <c r="M123" i="15" s="1"/>
  <c r="M127" i="15" s="1"/>
  <c r="K117" i="15"/>
  <c r="K114" i="15" s="1"/>
  <c r="K123" i="15" s="1"/>
  <c r="K130" i="15" s="1"/>
  <c r="I117" i="15"/>
  <c r="I114" i="15" s="1"/>
  <c r="I123" i="15" s="1"/>
  <c r="I130" i="15" s="1"/>
  <c r="G117" i="15"/>
  <c r="G114" i="15" s="1"/>
  <c r="G123" i="15" s="1"/>
  <c r="G130" i="15" s="1"/>
  <c r="E117" i="15"/>
  <c r="E114" i="15" s="1"/>
  <c r="E123" i="15" s="1"/>
  <c r="E130" i="15" s="1"/>
  <c r="AA88" i="15"/>
  <c r="AA85" i="15" s="1"/>
  <c r="AA94" i="15" s="1"/>
  <c r="AA98" i="15" s="1"/>
  <c r="Y88" i="15"/>
  <c r="Y85" i="15" s="1"/>
  <c r="Y94" i="15" s="1"/>
  <c r="Y101" i="15" s="1"/>
  <c r="W88" i="15"/>
  <c r="W85" i="15" s="1"/>
  <c r="W94" i="15" s="1"/>
  <c r="W98" i="15" s="1"/>
  <c r="U88" i="15"/>
  <c r="U85" i="15" s="1"/>
  <c r="U94" i="15" s="1"/>
  <c r="U101" i="15" s="1"/>
  <c r="S88" i="15"/>
  <c r="S85" i="15" s="1"/>
  <c r="S94" i="15" s="1"/>
  <c r="S98" i="15" s="1"/>
  <c r="Q88" i="15"/>
  <c r="Q85" i="15" s="1"/>
  <c r="Q94" i="15" s="1"/>
  <c r="Q101" i="15" s="1"/>
  <c r="O88" i="15"/>
  <c r="O85" i="15" s="1"/>
  <c r="M88" i="15"/>
  <c r="M85" i="15" s="1"/>
  <c r="M94" i="15" s="1"/>
  <c r="M101" i="15" s="1"/>
  <c r="K88" i="15"/>
  <c r="K85" i="15" s="1"/>
  <c r="K94" i="15" s="1"/>
  <c r="K98" i="15" s="1"/>
  <c r="I88" i="15"/>
  <c r="I85" i="15" s="1"/>
  <c r="I94" i="15" s="1"/>
  <c r="I101" i="15" s="1"/>
  <c r="G88" i="15"/>
  <c r="G85" i="15" s="1"/>
  <c r="G94" i="15" s="1"/>
  <c r="G101" i="15" s="1"/>
  <c r="E88" i="15"/>
  <c r="E85" i="15" s="1"/>
  <c r="E94" i="15" s="1"/>
  <c r="E98" i="15" s="1"/>
  <c r="AA61" i="15"/>
  <c r="AA58" i="15" s="1"/>
  <c r="AA67" i="15" s="1"/>
  <c r="AA71" i="15" s="1"/>
  <c r="Y61" i="15"/>
  <c r="Y58" i="15" s="1"/>
  <c r="Y67" i="15" s="1"/>
  <c r="Y74" i="15" s="1"/>
  <c r="W61" i="15"/>
  <c r="W58" i="15" s="1"/>
  <c r="W67" i="15" s="1"/>
  <c r="W71" i="15" s="1"/>
  <c r="U61" i="15"/>
  <c r="U58" i="15" s="1"/>
  <c r="U67" i="15" s="1"/>
  <c r="U74" i="15" s="1"/>
  <c r="S61" i="15"/>
  <c r="S58" i="15" s="1"/>
  <c r="S67" i="15" s="1"/>
  <c r="S71" i="15" s="1"/>
  <c r="Q61" i="15"/>
  <c r="Q58" i="15" s="1"/>
  <c r="Q67" i="15" s="1"/>
  <c r="Q74" i="15" s="1"/>
  <c r="O61" i="15"/>
  <c r="O58" i="15" s="1"/>
  <c r="O67" i="15" s="1"/>
  <c r="O71" i="15" s="1"/>
  <c r="M61" i="15"/>
  <c r="M58" i="15" s="1"/>
  <c r="M67" i="15" s="1"/>
  <c r="M74" i="15" s="1"/>
  <c r="K61" i="15"/>
  <c r="K58" i="15" s="1"/>
  <c r="K67" i="15" s="1"/>
  <c r="K71" i="15" s="1"/>
  <c r="I61" i="15"/>
  <c r="I58" i="15" s="1"/>
  <c r="I67" i="15" s="1"/>
  <c r="I74" i="15" s="1"/>
  <c r="G61" i="15"/>
  <c r="G58" i="15" s="1"/>
  <c r="G67" i="15" s="1"/>
  <c r="E61" i="15"/>
  <c r="E58" i="15" s="1"/>
  <c r="E67" i="15" s="1"/>
  <c r="E71" i="15" s="1"/>
  <c r="AA34" i="15"/>
  <c r="AA31" i="15" s="1"/>
  <c r="AA40" i="15" s="1"/>
  <c r="AA44" i="15" s="1"/>
  <c r="Y34" i="15"/>
  <c r="Y31" i="15" s="1"/>
  <c r="Y40" i="15" s="1"/>
  <c r="Y47" i="15" s="1"/>
  <c r="W34" i="15"/>
  <c r="W31" i="15" s="1"/>
  <c r="W40" i="15" s="1"/>
  <c r="W44" i="15" s="1"/>
  <c r="U34" i="15"/>
  <c r="U31" i="15" s="1"/>
  <c r="U40" i="15" s="1"/>
  <c r="S34" i="15"/>
  <c r="S31" i="15" s="1"/>
  <c r="S40" i="15" s="1"/>
  <c r="S44" i="15" s="1"/>
  <c r="Q34" i="15"/>
  <c r="Q31" i="15" s="1"/>
  <c r="Q40" i="15" s="1"/>
  <c r="Q47" i="15" s="1"/>
  <c r="O34" i="15"/>
  <c r="O31" i="15" s="1"/>
  <c r="O40" i="15" s="1"/>
  <c r="M34" i="15"/>
  <c r="M31" i="15" s="1"/>
  <c r="M40" i="15" s="1"/>
  <c r="M47" i="15" s="1"/>
  <c r="K34" i="15"/>
  <c r="K31" i="15" s="1"/>
  <c r="K40" i="15" s="1"/>
  <c r="K47" i="15" s="1"/>
  <c r="I34" i="15"/>
  <c r="I31" i="15" s="1"/>
  <c r="I40" i="15" s="1"/>
  <c r="I47" i="15" s="1"/>
  <c r="G34" i="15"/>
  <c r="G31" i="15" s="1"/>
  <c r="G40" i="15" s="1"/>
  <c r="E34" i="15"/>
  <c r="E31" i="15" s="1"/>
  <c r="E40" i="15" s="1"/>
  <c r="E47" i="15" s="1"/>
  <c r="AA7" i="15"/>
  <c r="AA4" i="15" s="1"/>
  <c r="AA13" i="15" s="1"/>
  <c r="AA20" i="15" s="1"/>
  <c r="T146" i="15"/>
  <c r="T143" i="15" s="1"/>
  <c r="T152" i="15" s="1"/>
  <c r="T159" i="15" s="1"/>
  <c r="P146" i="15"/>
  <c r="P143" i="15" s="1"/>
  <c r="P152" i="15" s="1"/>
  <c r="P156" i="15" s="1"/>
  <c r="L146" i="15"/>
  <c r="L143" i="15" s="1"/>
  <c r="L152" i="15" s="1"/>
  <c r="L156" i="15" s="1"/>
  <c r="H146" i="15"/>
  <c r="H143" i="15" s="1"/>
  <c r="H152" i="15" s="1"/>
  <c r="H159" i="15" s="1"/>
  <c r="D146" i="15"/>
  <c r="X117" i="15"/>
  <c r="X114" i="15" s="1"/>
  <c r="X123" i="15" s="1"/>
  <c r="X130" i="15" s="1"/>
  <c r="T117" i="15"/>
  <c r="T114" i="15" s="1"/>
  <c r="T123" i="15" s="1"/>
  <c r="T127" i="15" s="1"/>
  <c r="P117" i="15"/>
  <c r="P114" i="15" s="1"/>
  <c r="P123" i="15" s="1"/>
  <c r="P130" i="15" s="1"/>
  <c r="L117" i="15"/>
  <c r="L114" i="15" s="1"/>
  <c r="L123" i="15" s="1"/>
  <c r="L130" i="15" s="1"/>
  <c r="H117" i="15"/>
  <c r="H114" i="15" s="1"/>
  <c r="H123" i="15" s="1"/>
  <c r="H127" i="15" s="1"/>
  <c r="D117" i="15"/>
  <c r="X88" i="15"/>
  <c r="X85" i="15" s="1"/>
  <c r="X94" i="15" s="1"/>
  <c r="X101" i="15" s="1"/>
  <c r="T88" i="15"/>
  <c r="T85" i="15" s="1"/>
  <c r="T94" i="15" s="1"/>
  <c r="T98" i="15" s="1"/>
  <c r="P88" i="15"/>
  <c r="P85" i="15" s="1"/>
  <c r="P94" i="15" s="1"/>
  <c r="P101" i="15" s="1"/>
  <c r="L88" i="15"/>
  <c r="L85" i="15" s="1"/>
  <c r="L94" i="15" s="1"/>
  <c r="L98" i="15" s="1"/>
  <c r="H88" i="15"/>
  <c r="H85" i="15" s="1"/>
  <c r="H94" i="15" s="1"/>
  <c r="H101" i="15" s="1"/>
  <c r="D88" i="15"/>
  <c r="X61" i="15"/>
  <c r="X58" i="15" s="1"/>
  <c r="X67" i="15" s="1"/>
  <c r="X74" i="15" s="1"/>
  <c r="T61" i="15"/>
  <c r="T58" i="15" s="1"/>
  <c r="T67" i="15" s="1"/>
  <c r="T74" i="15" s="1"/>
  <c r="P61" i="15"/>
  <c r="P58" i="15" s="1"/>
  <c r="P67" i="15" s="1"/>
  <c r="P71" i="15" s="1"/>
  <c r="L61" i="15"/>
  <c r="L58" i="15" s="1"/>
  <c r="L67" i="15" s="1"/>
  <c r="H61" i="15"/>
  <c r="H58" i="15" s="1"/>
  <c r="H67" i="15" s="1"/>
  <c r="H74" i="15" s="1"/>
  <c r="D61" i="15"/>
  <c r="X34" i="15"/>
  <c r="X31" i="15" s="1"/>
  <c r="X40" i="15" s="1"/>
  <c r="T34" i="15"/>
  <c r="T31" i="15" s="1"/>
  <c r="T40" i="15" s="1"/>
  <c r="T47" i="15" s="1"/>
  <c r="P34" i="15"/>
  <c r="P31" i="15" s="1"/>
  <c r="P40" i="15" s="1"/>
  <c r="L34" i="15"/>
  <c r="L31" i="15" s="1"/>
  <c r="L40" i="15" s="1"/>
  <c r="L47" i="15" s="1"/>
  <c r="H34" i="15"/>
  <c r="H31" i="15" s="1"/>
  <c r="H40" i="15" s="1"/>
  <c r="D34" i="15"/>
  <c r="Y7" i="15"/>
  <c r="Y4" i="15" s="1"/>
  <c r="W7" i="15"/>
  <c r="W4" i="15" s="1"/>
  <c r="W13" i="15" s="1"/>
  <c r="W20" i="15" s="1"/>
  <c r="U7" i="15"/>
  <c r="U4" i="15" s="1"/>
  <c r="U13" i="15" s="1"/>
  <c r="S7" i="15"/>
  <c r="S4" i="15" s="1"/>
  <c r="S13" i="15" s="1"/>
  <c r="S20" i="15" s="1"/>
  <c r="Q7" i="15"/>
  <c r="Q4" i="15" s="1"/>
  <c r="Q13" i="15" s="1"/>
  <c r="O7" i="15"/>
  <c r="O4" i="15" s="1"/>
  <c r="O13" i="15" s="1"/>
  <c r="O17" i="15" s="1"/>
  <c r="M7" i="15"/>
  <c r="M4" i="15" s="1"/>
  <c r="M13" i="15" s="1"/>
  <c r="K7" i="15"/>
  <c r="K4" i="15" s="1"/>
  <c r="K13" i="15" s="1"/>
  <c r="K17" i="15" s="1"/>
  <c r="I7" i="15"/>
  <c r="I4" i="15" s="1"/>
  <c r="I13" i="15" s="1"/>
  <c r="G7" i="15"/>
  <c r="G4" i="15" s="1"/>
  <c r="G13" i="15" s="1"/>
  <c r="G20" i="15" s="1"/>
  <c r="E7" i="15"/>
  <c r="E4" i="15" s="1"/>
  <c r="E13" i="15" s="1"/>
  <c r="E20" i="15" s="1"/>
  <c r="V146" i="15"/>
  <c r="V143" i="15" s="1"/>
  <c r="V152" i="15" s="1"/>
  <c r="V159" i="15" s="1"/>
  <c r="R146" i="15"/>
  <c r="R143" i="15" s="1"/>
  <c r="R152" i="15" s="1"/>
  <c r="R156" i="15" s="1"/>
  <c r="N146" i="15"/>
  <c r="N143" i="15" s="1"/>
  <c r="N152" i="15" s="1"/>
  <c r="N159" i="15" s="1"/>
  <c r="J146" i="15"/>
  <c r="J143" i="15" s="1"/>
  <c r="J152" i="15" s="1"/>
  <c r="J156" i="15" s="1"/>
  <c r="F146" i="15"/>
  <c r="F143" i="15" s="1"/>
  <c r="F152" i="15" s="1"/>
  <c r="F159" i="15" s="1"/>
  <c r="Z117" i="15"/>
  <c r="Z114" i="15" s="1"/>
  <c r="Z123" i="15" s="1"/>
  <c r="Z127" i="15" s="1"/>
  <c r="V117" i="15"/>
  <c r="V114" i="15" s="1"/>
  <c r="V123" i="15" s="1"/>
  <c r="R117" i="15"/>
  <c r="R114" i="15" s="1"/>
  <c r="R123" i="15" s="1"/>
  <c r="R130" i="15" s="1"/>
  <c r="N117" i="15"/>
  <c r="N114" i="15" s="1"/>
  <c r="N123" i="15" s="1"/>
  <c r="J117" i="15"/>
  <c r="J114" i="15" s="1"/>
  <c r="J123" i="15" s="1"/>
  <c r="J127" i="15" s="1"/>
  <c r="F117" i="15"/>
  <c r="F114" i="15" s="1"/>
  <c r="F123" i="15" s="1"/>
  <c r="Z88" i="15"/>
  <c r="Z85" i="15" s="1"/>
  <c r="Z94" i="15" s="1"/>
  <c r="Z101" i="15" s="1"/>
  <c r="V88" i="15"/>
  <c r="V85" i="15" s="1"/>
  <c r="V94" i="15" s="1"/>
  <c r="V98" i="15" s="1"/>
  <c r="R88" i="15"/>
  <c r="R85" i="15" s="1"/>
  <c r="R94" i="15" s="1"/>
  <c r="R101" i="15" s="1"/>
  <c r="N88" i="15"/>
  <c r="N85" i="15" s="1"/>
  <c r="N94" i="15" s="1"/>
  <c r="N98" i="15" s="1"/>
  <c r="J88" i="15"/>
  <c r="J85" i="15" s="1"/>
  <c r="J94" i="15" s="1"/>
  <c r="J98" i="15" s="1"/>
  <c r="F88" i="15"/>
  <c r="F85" i="15" s="1"/>
  <c r="F94" i="15" s="1"/>
  <c r="F98" i="15" s="1"/>
  <c r="Z61" i="15"/>
  <c r="Z58" i="15" s="1"/>
  <c r="Z67" i="15" s="1"/>
  <c r="V61" i="15"/>
  <c r="V58" i="15" s="1"/>
  <c r="V67" i="15" s="1"/>
  <c r="V74" i="15" s="1"/>
  <c r="R61" i="15"/>
  <c r="R58" i="15" s="1"/>
  <c r="R67" i="15" s="1"/>
  <c r="R71" i="15" s="1"/>
  <c r="N61" i="15"/>
  <c r="N58" i="15" s="1"/>
  <c r="N67" i="15" s="1"/>
  <c r="J61" i="15"/>
  <c r="J58" i="15" s="1"/>
  <c r="J67" i="15" s="1"/>
  <c r="J74" i="15" s="1"/>
  <c r="F61" i="15"/>
  <c r="F58" i="15" s="1"/>
  <c r="F67" i="15" s="1"/>
  <c r="F74" i="15" s="1"/>
  <c r="Z34" i="15"/>
  <c r="Z31" i="15" s="1"/>
  <c r="Z40" i="15" s="1"/>
  <c r="V34" i="15"/>
  <c r="V31" i="15" s="1"/>
  <c r="V40" i="15" s="1"/>
  <c r="R34" i="15"/>
  <c r="R31" i="15" s="1"/>
  <c r="R40" i="15" s="1"/>
  <c r="R44" i="15" s="1"/>
  <c r="N34" i="15"/>
  <c r="N31" i="15" s="1"/>
  <c r="N40" i="15" s="1"/>
  <c r="J34" i="15"/>
  <c r="J31" i="15" s="1"/>
  <c r="J40" i="15" s="1"/>
  <c r="J44" i="15" s="1"/>
  <c r="F34" i="15"/>
  <c r="F31" i="15" s="1"/>
  <c r="F40" i="15" s="1"/>
  <c r="Z7" i="15"/>
  <c r="Z4" i="15" s="1"/>
  <c r="Z13" i="15" s="1"/>
  <c r="Z20" i="15" s="1"/>
  <c r="X7" i="15"/>
  <c r="X4" i="15" s="1"/>
  <c r="X13" i="15" s="1"/>
  <c r="V7" i="15"/>
  <c r="V4" i="15" s="1"/>
  <c r="V13" i="15" s="1"/>
  <c r="T7" i="15"/>
  <c r="T4" i="15" s="1"/>
  <c r="T13" i="15" s="1"/>
  <c r="R7" i="15"/>
  <c r="R4" i="15" s="1"/>
  <c r="R13" i="15" s="1"/>
  <c r="P7" i="15"/>
  <c r="P4" i="15" s="1"/>
  <c r="P13" i="15" s="1"/>
  <c r="N7" i="15"/>
  <c r="N4" i="15" s="1"/>
  <c r="N13" i="15" s="1"/>
  <c r="N17" i="15" s="1"/>
  <c r="L7" i="15"/>
  <c r="L4" i="15" s="1"/>
  <c r="L13" i="15" s="1"/>
  <c r="J7" i="15"/>
  <c r="J4" i="15" s="1"/>
  <c r="J13" i="15" s="1"/>
  <c r="J20" i="15" s="1"/>
  <c r="H7" i="15"/>
  <c r="H4" i="15" s="1"/>
  <c r="H13" i="15" s="1"/>
  <c r="H17" i="15" s="1"/>
  <c r="F7" i="15"/>
  <c r="F4" i="15" s="1"/>
  <c r="F13" i="15" s="1"/>
  <c r="D7" i="15"/>
  <c r="F30" i="4"/>
  <c r="F27" i="4"/>
  <c r="E30" i="4"/>
  <c r="O94" i="15"/>
  <c r="O98" i="15" s="1"/>
  <c r="X188" i="15"/>
  <c r="T217" i="15"/>
  <c r="C92" i="15"/>
  <c r="T156" i="15"/>
  <c r="U214" i="15"/>
  <c r="U130" i="15"/>
  <c r="Q98" i="15"/>
  <c r="M214" i="15"/>
  <c r="I217" i="15"/>
  <c r="L127" i="15"/>
  <c r="AA217" i="15"/>
  <c r="AA188" i="15"/>
  <c r="S214" i="15"/>
  <c r="C208" i="15"/>
  <c r="Y217" i="15"/>
  <c r="U71" i="15"/>
  <c r="M98" i="15"/>
  <c r="E101" i="15"/>
  <c r="AA74" i="15"/>
  <c r="W101" i="15"/>
  <c r="O217" i="15"/>
  <c r="O74" i="15"/>
  <c r="G127" i="15"/>
  <c r="C121" i="15"/>
  <c r="O159" i="15"/>
  <c r="G159" i="15"/>
  <c r="X98" i="15"/>
  <c r="X217" i="15"/>
  <c r="F214" i="15"/>
  <c r="L217" i="15"/>
  <c r="AA159" i="15"/>
  <c r="Z214" i="15"/>
  <c r="N188" i="15"/>
  <c r="F185" i="15"/>
  <c r="Y127" i="15"/>
  <c r="U159" i="15"/>
  <c r="Q185" i="15"/>
  <c r="M185" i="15"/>
  <c r="E159" i="15"/>
  <c r="E185" i="15"/>
  <c r="P214" i="15"/>
  <c r="H214" i="15"/>
  <c r="W156" i="15"/>
  <c r="K156" i="15"/>
  <c r="V214" i="15"/>
  <c r="J185" i="15"/>
  <c r="K217" i="15"/>
  <c r="C179" i="15"/>
  <c r="C150" i="15"/>
  <c r="Y13" i="15"/>
  <c r="Y20" i="15" s="1"/>
  <c r="C38" i="15"/>
  <c r="AA17" i="15"/>
  <c r="W17" i="15"/>
  <c r="AA47" i="15"/>
  <c r="K44" i="15"/>
  <c r="F24" i="4"/>
  <c r="G24" i="4" s="1"/>
  <c r="H24" i="4" s="1"/>
  <c r="E25" i="4"/>
  <c r="K20" i="4"/>
  <c r="K14" i="4" s="1"/>
  <c r="H27" i="4"/>
  <c r="H30" i="4"/>
  <c r="I23" i="4"/>
  <c r="G9" i="10"/>
  <c r="H12" i="10"/>
  <c r="I13" i="10"/>
  <c r="K13" i="10"/>
  <c r="J13" i="10"/>
  <c r="M44" i="15" l="1"/>
  <c r="Y44" i="15"/>
  <c r="S17" i="15"/>
  <c r="T101" i="15"/>
  <c r="L159" i="15"/>
  <c r="I71" i="15"/>
  <c r="Q71" i="15"/>
  <c r="E127" i="15"/>
  <c r="Y71" i="15"/>
  <c r="Z130" i="15"/>
  <c r="Z185" i="15"/>
  <c r="Z188" i="15"/>
  <c r="G185" i="15"/>
  <c r="O188" i="15"/>
  <c r="N214" i="15"/>
  <c r="K101" i="15"/>
  <c r="S156" i="15"/>
  <c r="AA130" i="15"/>
  <c r="J214" i="15"/>
  <c r="R217" i="15"/>
  <c r="W130" i="15"/>
  <c r="G98" i="15"/>
  <c r="K127" i="15"/>
  <c r="G217" i="15"/>
  <c r="O127" i="15"/>
  <c r="S101" i="15"/>
  <c r="W217" i="15"/>
  <c r="H130" i="15"/>
  <c r="P127" i="15"/>
  <c r="W188" i="15"/>
  <c r="AA101" i="15"/>
  <c r="H156" i="15"/>
  <c r="P159" i="15"/>
  <c r="Z156" i="15"/>
  <c r="W47" i="15"/>
  <c r="S47" i="15"/>
  <c r="J17" i="15"/>
  <c r="X71" i="15"/>
  <c r="K74" i="15"/>
  <c r="S74" i="15"/>
  <c r="W74" i="15"/>
  <c r="J101" i="15"/>
  <c r="J130" i="15"/>
  <c r="R98" i="15"/>
  <c r="J47" i="15"/>
  <c r="E17" i="15"/>
  <c r="R47" i="15"/>
  <c r="N20" i="15"/>
  <c r="R127" i="15"/>
  <c r="H71" i="15"/>
  <c r="P98" i="15"/>
  <c r="Z98" i="15"/>
  <c r="J159" i="15"/>
  <c r="R159" i="15"/>
  <c r="J71" i="15"/>
  <c r="I44" i="15"/>
  <c r="E44" i="15"/>
  <c r="Q44" i="15"/>
  <c r="T44" i="15"/>
  <c r="H185" i="15"/>
  <c r="P185" i="15"/>
  <c r="E74" i="15"/>
  <c r="I185" i="15"/>
  <c r="M159" i="15"/>
  <c r="U188" i="15"/>
  <c r="Y188" i="15"/>
  <c r="F101" i="15"/>
  <c r="N101" i="15"/>
  <c r="V101" i="15"/>
  <c r="L185" i="15"/>
  <c r="I127" i="15"/>
  <c r="T188" i="15"/>
  <c r="X156" i="15"/>
  <c r="L101" i="15"/>
  <c r="I98" i="15"/>
  <c r="I159" i="15"/>
  <c r="M71" i="15"/>
  <c r="Q159" i="15"/>
  <c r="Y98" i="15"/>
  <c r="E214" i="15"/>
  <c r="M130" i="15"/>
  <c r="Q130" i="15"/>
  <c r="Q217" i="15"/>
  <c r="U98" i="15"/>
  <c r="Y159" i="15"/>
  <c r="T71" i="15"/>
  <c r="R74" i="15"/>
  <c r="S127" i="15"/>
  <c r="S130" i="15"/>
  <c r="O101" i="15"/>
  <c r="P74" i="15"/>
  <c r="N156" i="15"/>
  <c r="H20" i="15"/>
  <c r="O20" i="15"/>
  <c r="R188" i="15"/>
  <c r="X127" i="15"/>
  <c r="F156" i="15"/>
  <c r="V156" i="15"/>
  <c r="T130" i="15"/>
  <c r="L20" i="15"/>
  <c r="L17" i="15"/>
  <c r="V71" i="15"/>
  <c r="L44" i="15"/>
  <c r="F28" i="4"/>
  <c r="F29" i="4" s="1"/>
  <c r="F127" i="15"/>
  <c r="F130" i="15"/>
  <c r="G17" i="15"/>
  <c r="F71" i="15"/>
  <c r="K20" i="15"/>
  <c r="C7" i="15"/>
  <c r="D4" i="15"/>
  <c r="F44" i="15"/>
  <c r="F47" i="15"/>
  <c r="N47" i="15"/>
  <c r="N44" i="15"/>
  <c r="V44" i="15"/>
  <c r="V47" i="15"/>
  <c r="C34" i="15"/>
  <c r="D31" i="15"/>
  <c r="C61" i="15"/>
  <c r="D58" i="15"/>
  <c r="L71" i="15"/>
  <c r="L74" i="15"/>
  <c r="C88" i="15"/>
  <c r="D85" i="15"/>
  <c r="C117" i="15"/>
  <c r="D114" i="15"/>
  <c r="C146" i="15"/>
  <c r="D143" i="15"/>
  <c r="U47" i="15"/>
  <c r="U44" i="15"/>
  <c r="C175" i="15"/>
  <c r="D172" i="15"/>
  <c r="C204" i="15"/>
  <c r="D201" i="15"/>
  <c r="Z47" i="15"/>
  <c r="Z44" i="15"/>
  <c r="H44" i="15"/>
  <c r="H47" i="15"/>
  <c r="P47" i="15"/>
  <c r="P44" i="15"/>
  <c r="X47" i="15"/>
  <c r="X44" i="15"/>
  <c r="G47" i="15"/>
  <c r="G44" i="15"/>
  <c r="O44" i="15"/>
  <c r="O47" i="15"/>
  <c r="G74" i="15"/>
  <c r="G71" i="15"/>
  <c r="G28" i="4"/>
  <c r="H28" i="4" s="1"/>
  <c r="K188" i="15"/>
  <c r="H98" i="15"/>
  <c r="V185" i="15"/>
  <c r="Y17" i="15"/>
  <c r="C65" i="15"/>
  <c r="I24" i="4"/>
  <c r="E29" i="4"/>
  <c r="N74" i="15"/>
  <c r="N71" i="15"/>
  <c r="S185" i="15"/>
  <c r="S188" i="15"/>
  <c r="N127" i="15"/>
  <c r="N130" i="15"/>
  <c r="Z74" i="15"/>
  <c r="Z71" i="15"/>
  <c r="V127" i="15"/>
  <c r="V130" i="15"/>
  <c r="Z17" i="15"/>
  <c r="C11" i="15"/>
  <c r="M20" i="15"/>
  <c r="M17" i="15"/>
  <c r="U17" i="15"/>
  <c r="U20" i="15"/>
  <c r="P17" i="15"/>
  <c r="P20" i="15"/>
  <c r="Q20" i="15"/>
  <c r="Q17" i="15"/>
  <c r="F17" i="15"/>
  <c r="F20" i="15"/>
  <c r="R17" i="15"/>
  <c r="R20" i="15"/>
  <c r="X17" i="15"/>
  <c r="X20" i="15"/>
  <c r="I17" i="15"/>
  <c r="I20" i="15"/>
  <c r="V20" i="15"/>
  <c r="V17" i="15"/>
  <c r="T17" i="15"/>
  <c r="T20" i="15"/>
  <c r="F25" i="4"/>
  <c r="E26" i="4"/>
  <c r="I14" i="10"/>
  <c r="K14" i="10" s="1"/>
  <c r="J14" i="10"/>
  <c r="I30" i="4"/>
  <c r="I27" i="4"/>
  <c r="J23" i="4"/>
  <c r="H13" i="10"/>
  <c r="F10" i="10"/>
  <c r="D10" i="10"/>
  <c r="E10" i="10" s="1"/>
  <c r="G10" i="10" s="1"/>
  <c r="G29" i="4"/>
  <c r="L20" i="4"/>
  <c r="L14" i="4" s="1"/>
  <c r="D210" i="15" l="1"/>
  <c r="C201" i="15"/>
  <c r="D8" i="13" s="1"/>
  <c r="C172" i="15"/>
  <c r="E8" i="13" s="1"/>
  <c r="D181" i="15"/>
  <c r="D152" i="15"/>
  <c r="C143" i="15"/>
  <c r="F8" i="13" s="1"/>
  <c r="D123" i="15"/>
  <c r="C114" i="15"/>
  <c r="G8" i="13" s="1"/>
  <c r="D94" i="15"/>
  <c r="C85" i="15"/>
  <c r="I8" i="13" s="1"/>
  <c r="C58" i="15"/>
  <c r="J8" i="13" s="1"/>
  <c r="D67" i="15"/>
  <c r="C31" i="15"/>
  <c r="K8" i="13" s="1"/>
  <c r="D40" i="15"/>
  <c r="D13" i="15"/>
  <c r="C4" i="15"/>
  <c r="L8" i="13" s="1"/>
  <c r="J24" i="4"/>
  <c r="G25" i="4"/>
  <c r="F26" i="4"/>
  <c r="F11" i="10"/>
  <c r="D11" i="10"/>
  <c r="E11" i="10" s="1"/>
  <c r="G11" i="10" s="1"/>
  <c r="I15" i="10"/>
  <c r="J15" i="10"/>
  <c r="K23" i="4"/>
  <c r="M20" i="4"/>
  <c r="M14" i="4" s="1"/>
  <c r="I28" i="4"/>
  <c r="H29" i="4"/>
  <c r="J27" i="4"/>
  <c r="J30" i="4"/>
  <c r="H14" i="10"/>
  <c r="D47" i="15" l="1"/>
  <c r="E54" i="15" s="1"/>
  <c r="D41" i="15"/>
  <c r="E48" i="15"/>
  <c r="D48" i="15"/>
  <c r="D44" i="15"/>
  <c r="C40" i="15"/>
  <c r="E75" i="15"/>
  <c r="C67" i="15"/>
  <c r="D71" i="15"/>
  <c r="D74" i="15"/>
  <c r="E81" i="15" s="1"/>
  <c r="D75" i="15"/>
  <c r="D68" i="15"/>
  <c r="E191" i="15"/>
  <c r="C181" i="15"/>
  <c r="D185" i="15"/>
  <c r="D188" i="15"/>
  <c r="E197" i="15" s="1"/>
  <c r="D191" i="15"/>
  <c r="D182" i="15"/>
  <c r="D17" i="15"/>
  <c r="D20" i="15"/>
  <c r="E27" i="15" s="1"/>
  <c r="D14" i="15"/>
  <c r="C13" i="15"/>
  <c r="E21" i="15"/>
  <c r="D21" i="15"/>
  <c r="E104" i="15"/>
  <c r="C94" i="15"/>
  <c r="D98" i="15"/>
  <c r="D101" i="15"/>
  <c r="E110" i="15" s="1"/>
  <c r="D104" i="15"/>
  <c r="D95" i="15"/>
  <c r="D133" i="15"/>
  <c r="D130" i="15"/>
  <c r="E139" i="15" s="1"/>
  <c r="C123" i="15"/>
  <c r="D127" i="15"/>
  <c r="E133" i="15"/>
  <c r="D124" i="15"/>
  <c r="D159" i="15"/>
  <c r="E168" i="15" s="1"/>
  <c r="C152" i="15"/>
  <c r="E162" i="15"/>
  <c r="D156" i="15"/>
  <c r="D162" i="15"/>
  <c r="D153" i="15"/>
  <c r="D214" i="15"/>
  <c r="C210" i="15"/>
  <c r="D220" i="15"/>
  <c r="D217" i="15"/>
  <c r="E226" i="15" s="1"/>
  <c r="E220" i="15"/>
  <c r="D211" i="15"/>
  <c r="K24" i="4"/>
  <c r="H25" i="4"/>
  <c r="G26" i="4"/>
  <c r="F12" i="10"/>
  <c r="D12" i="10" s="1"/>
  <c r="E12" i="10" s="1"/>
  <c r="G12" i="10" s="1"/>
  <c r="I29" i="4"/>
  <c r="J28" i="4"/>
  <c r="N20" i="4"/>
  <c r="N14" i="4" s="1"/>
  <c r="H15" i="10"/>
  <c r="L23" i="4"/>
  <c r="K30" i="4"/>
  <c r="K27" i="4"/>
  <c r="K15" i="10"/>
  <c r="D215" i="15" l="1"/>
  <c r="E224" i="15"/>
  <c r="D99" i="15"/>
  <c r="E108" i="15"/>
  <c r="D15" i="15"/>
  <c r="E14" i="15"/>
  <c r="F14" i="15" s="1"/>
  <c r="G14" i="15" s="1"/>
  <c r="H14" i="15" s="1"/>
  <c r="I14" i="15" s="1"/>
  <c r="J14" i="15" s="1"/>
  <c r="K14" i="15" s="1"/>
  <c r="L14" i="15" s="1"/>
  <c r="M14" i="15" s="1"/>
  <c r="N14" i="15" s="1"/>
  <c r="O14" i="15" s="1"/>
  <c r="P14" i="15" s="1"/>
  <c r="Q14" i="15" s="1"/>
  <c r="R14" i="15" s="1"/>
  <c r="S14" i="15" s="1"/>
  <c r="T14" i="15" s="1"/>
  <c r="U14" i="15" s="1"/>
  <c r="V14" i="15" s="1"/>
  <c r="W14" i="15" s="1"/>
  <c r="X14" i="15" s="1"/>
  <c r="Y14" i="15" s="1"/>
  <c r="Z14" i="15" s="1"/>
  <c r="AA14" i="15" s="1"/>
  <c r="D18" i="15"/>
  <c r="E25" i="15"/>
  <c r="D186" i="15"/>
  <c r="E195" i="15"/>
  <c r="E79" i="15"/>
  <c r="D72" i="15"/>
  <c r="D45" i="15"/>
  <c r="E52" i="15"/>
  <c r="E211" i="15"/>
  <c r="D212" i="15"/>
  <c r="D154" i="15"/>
  <c r="E153" i="15"/>
  <c r="F153" i="15" s="1"/>
  <c r="G153" i="15" s="1"/>
  <c r="H153" i="15" s="1"/>
  <c r="I153" i="15" s="1"/>
  <c r="J153" i="15" s="1"/>
  <c r="K153" i="15" s="1"/>
  <c r="L153" i="15" s="1"/>
  <c r="M153" i="15" s="1"/>
  <c r="N153" i="15" s="1"/>
  <c r="O153" i="15" s="1"/>
  <c r="P153" i="15" s="1"/>
  <c r="Q153" i="15" s="1"/>
  <c r="R153" i="15" s="1"/>
  <c r="S153" i="15" s="1"/>
  <c r="T153" i="15" s="1"/>
  <c r="U153" i="15" s="1"/>
  <c r="V153" i="15" s="1"/>
  <c r="W153" i="15" s="1"/>
  <c r="X153" i="15" s="1"/>
  <c r="Y153" i="15" s="1"/>
  <c r="Z153" i="15" s="1"/>
  <c r="AA153" i="15" s="1"/>
  <c r="D157" i="15"/>
  <c r="E166" i="15"/>
  <c r="E124" i="15"/>
  <c r="D125" i="15"/>
  <c r="D128" i="15"/>
  <c r="E137" i="15"/>
  <c r="D96" i="15"/>
  <c r="E95" i="15"/>
  <c r="E182" i="15"/>
  <c r="D183" i="15"/>
  <c r="D69" i="15"/>
  <c r="E68" i="15"/>
  <c r="D42" i="15"/>
  <c r="E41" i="15"/>
  <c r="I25" i="4"/>
  <c r="H26" i="4"/>
  <c r="F13" i="10"/>
  <c r="D13" i="10" s="1"/>
  <c r="E13" i="10" s="1"/>
  <c r="G13" i="10" s="1"/>
  <c r="O20" i="4"/>
  <c r="O14" i="4" s="1"/>
  <c r="K28" i="4"/>
  <c r="J29" i="4"/>
  <c r="L30" i="4"/>
  <c r="L27" i="4"/>
  <c r="L24" i="4"/>
  <c r="M23" i="4"/>
  <c r="I16" i="10"/>
  <c r="K16" i="10" s="1"/>
  <c r="J16" i="10"/>
  <c r="C153" i="15" l="1"/>
  <c r="F41" i="15"/>
  <c r="G41" i="15" s="1"/>
  <c r="H41" i="15" s="1"/>
  <c r="I41" i="15" s="1"/>
  <c r="J41" i="15" s="1"/>
  <c r="K41" i="15" s="1"/>
  <c r="L41" i="15" s="1"/>
  <c r="M41" i="15" s="1"/>
  <c r="N41" i="15" s="1"/>
  <c r="O41" i="15" s="1"/>
  <c r="P41" i="15" s="1"/>
  <c r="Q41" i="15" s="1"/>
  <c r="R41" i="15" s="1"/>
  <c r="S41" i="15" s="1"/>
  <c r="T41" i="15" s="1"/>
  <c r="U41" i="15" s="1"/>
  <c r="V41" i="15" s="1"/>
  <c r="W41" i="15" s="1"/>
  <c r="X41" i="15" s="1"/>
  <c r="Y41" i="15" s="1"/>
  <c r="Z41" i="15" s="1"/>
  <c r="AA41" i="15" s="1"/>
  <c r="F68" i="15"/>
  <c r="G68" i="15" s="1"/>
  <c r="H68" i="15" s="1"/>
  <c r="I68" i="15" s="1"/>
  <c r="J68" i="15" s="1"/>
  <c r="K68" i="15" s="1"/>
  <c r="L68" i="15" s="1"/>
  <c r="M68" i="15" s="1"/>
  <c r="N68" i="15" s="1"/>
  <c r="O68" i="15" s="1"/>
  <c r="P68" i="15" s="1"/>
  <c r="Q68" i="15" s="1"/>
  <c r="R68" i="15" s="1"/>
  <c r="S68" i="15" s="1"/>
  <c r="T68" i="15" s="1"/>
  <c r="U68" i="15" s="1"/>
  <c r="V68" i="15" s="1"/>
  <c r="W68" i="15" s="1"/>
  <c r="X68" i="15" s="1"/>
  <c r="Y68" i="15" s="1"/>
  <c r="Z68" i="15" s="1"/>
  <c r="AA68" i="15" s="1"/>
  <c r="E183" i="15"/>
  <c r="D184" i="15"/>
  <c r="F95" i="15"/>
  <c r="G95" i="15" s="1"/>
  <c r="H95" i="15" s="1"/>
  <c r="I95" i="15" s="1"/>
  <c r="J95" i="15" s="1"/>
  <c r="K95" i="15" s="1"/>
  <c r="L95" i="15" s="1"/>
  <c r="M95" i="15" s="1"/>
  <c r="N95" i="15" s="1"/>
  <c r="O95" i="15" s="1"/>
  <c r="P95" i="15" s="1"/>
  <c r="Q95" i="15" s="1"/>
  <c r="R95" i="15" s="1"/>
  <c r="S95" i="15" s="1"/>
  <c r="T95" i="15" s="1"/>
  <c r="U95" i="15" s="1"/>
  <c r="V95" i="15" s="1"/>
  <c r="W95" i="15" s="1"/>
  <c r="X95" i="15" s="1"/>
  <c r="Y95" i="15" s="1"/>
  <c r="Z95" i="15" s="1"/>
  <c r="AA95" i="15" s="1"/>
  <c r="E138" i="15"/>
  <c r="G7" i="13"/>
  <c r="E125" i="15"/>
  <c r="D126" i="15"/>
  <c r="E167" i="15"/>
  <c r="F7" i="13"/>
  <c r="D155" i="15"/>
  <c r="E154" i="15"/>
  <c r="F211" i="15"/>
  <c r="G211" i="15" s="1"/>
  <c r="H211" i="15" s="1"/>
  <c r="I211" i="15" s="1"/>
  <c r="J211" i="15" s="1"/>
  <c r="K211" i="15" s="1"/>
  <c r="L211" i="15" s="1"/>
  <c r="M211" i="15" s="1"/>
  <c r="N211" i="15" s="1"/>
  <c r="O211" i="15" s="1"/>
  <c r="P211" i="15" s="1"/>
  <c r="Q211" i="15" s="1"/>
  <c r="R211" i="15" s="1"/>
  <c r="S211" i="15" s="1"/>
  <c r="T211" i="15" s="1"/>
  <c r="U211" i="15" s="1"/>
  <c r="V211" i="15" s="1"/>
  <c r="W211" i="15" s="1"/>
  <c r="X211" i="15" s="1"/>
  <c r="Y211" i="15" s="1"/>
  <c r="Z211" i="15" s="1"/>
  <c r="AA211" i="15" s="1"/>
  <c r="E53" i="15"/>
  <c r="K7" i="13"/>
  <c r="E72" i="15"/>
  <c r="D73" i="15"/>
  <c r="E196" i="15"/>
  <c r="E7" i="13"/>
  <c r="L7" i="13"/>
  <c r="E26" i="15"/>
  <c r="E109" i="15"/>
  <c r="I7" i="13"/>
  <c r="E225" i="15"/>
  <c r="D7" i="13"/>
  <c r="E42" i="15"/>
  <c r="D43" i="15"/>
  <c r="E69" i="15"/>
  <c r="D70" i="15"/>
  <c r="F182" i="15"/>
  <c r="G182" i="15" s="1"/>
  <c r="H182" i="15" s="1"/>
  <c r="I182" i="15" s="1"/>
  <c r="J182" i="15" s="1"/>
  <c r="K182" i="15" s="1"/>
  <c r="L182" i="15" s="1"/>
  <c r="M182" i="15" s="1"/>
  <c r="N182" i="15" s="1"/>
  <c r="O182" i="15" s="1"/>
  <c r="P182" i="15" s="1"/>
  <c r="Q182" i="15" s="1"/>
  <c r="R182" i="15" s="1"/>
  <c r="S182" i="15" s="1"/>
  <c r="T182" i="15" s="1"/>
  <c r="U182" i="15" s="1"/>
  <c r="V182" i="15" s="1"/>
  <c r="W182" i="15" s="1"/>
  <c r="X182" i="15" s="1"/>
  <c r="Y182" i="15" s="1"/>
  <c r="Z182" i="15" s="1"/>
  <c r="AA182" i="15" s="1"/>
  <c r="E96" i="15"/>
  <c r="D97" i="15"/>
  <c r="D129" i="15"/>
  <c r="E128" i="15"/>
  <c r="F124" i="15"/>
  <c r="G124" i="15" s="1"/>
  <c r="H124" i="15" s="1"/>
  <c r="I124" i="15" s="1"/>
  <c r="J124" i="15" s="1"/>
  <c r="K124" i="15" s="1"/>
  <c r="L124" i="15" s="1"/>
  <c r="M124" i="15" s="1"/>
  <c r="N124" i="15" s="1"/>
  <c r="O124" i="15" s="1"/>
  <c r="P124" i="15" s="1"/>
  <c r="Q124" i="15" s="1"/>
  <c r="R124" i="15" s="1"/>
  <c r="S124" i="15" s="1"/>
  <c r="T124" i="15" s="1"/>
  <c r="U124" i="15" s="1"/>
  <c r="V124" i="15" s="1"/>
  <c r="W124" i="15" s="1"/>
  <c r="X124" i="15" s="1"/>
  <c r="Y124" i="15" s="1"/>
  <c r="Z124" i="15" s="1"/>
  <c r="AA124" i="15" s="1"/>
  <c r="E157" i="15"/>
  <c r="D158" i="15"/>
  <c r="E212" i="15"/>
  <c r="D213" i="15"/>
  <c r="C14" i="15"/>
  <c r="D46" i="15"/>
  <c r="E45" i="15"/>
  <c r="E80" i="15"/>
  <c r="J7" i="13"/>
  <c r="E186" i="15"/>
  <c r="D187" i="15"/>
  <c r="D19" i="15"/>
  <c r="E18" i="15"/>
  <c r="E15" i="15"/>
  <c r="D16" i="15"/>
  <c r="D100" i="15"/>
  <c r="E99" i="15"/>
  <c r="D216" i="15"/>
  <c r="E215" i="15"/>
  <c r="I26" i="4"/>
  <c r="J25" i="4"/>
  <c r="F14" i="10"/>
  <c r="D14" i="10"/>
  <c r="E14" i="10" s="1"/>
  <c r="G14" i="10" s="1"/>
  <c r="I17" i="10"/>
  <c r="K17" i="10"/>
  <c r="J17" i="10"/>
  <c r="M24" i="4"/>
  <c r="P20" i="4"/>
  <c r="P14" i="4" s="1"/>
  <c r="H16" i="10"/>
  <c r="M30" i="4"/>
  <c r="M27" i="4"/>
  <c r="L28" i="4"/>
  <c r="K29" i="4"/>
  <c r="N23" i="4"/>
  <c r="F215" i="15" l="1"/>
  <c r="E216" i="15"/>
  <c r="F99" i="15"/>
  <c r="E100" i="15"/>
  <c r="E213" i="15"/>
  <c r="F212" i="15"/>
  <c r="E158" i="15"/>
  <c r="F157" i="15"/>
  <c r="F42" i="15"/>
  <c r="E43" i="15"/>
  <c r="E16" i="15"/>
  <c r="F15" i="15"/>
  <c r="E187" i="15"/>
  <c r="F186" i="15"/>
  <c r="C124" i="15"/>
  <c r="F128" i="15"/>
  <c r="E129" i="15"/>
  <c r="C182" i="15"/>
  <c r="C211" i="15"/>
  <c r="F154" i="15"/>
  <c r="E155" i="15"/>
  <c r="C95" i="15"/>
  <c r="C68" i="15"/>
  <c r="C41" i="15"/>
  <c r="F18" i="15"/>
  <c r="E19" i="15"/>
  <c r="F45" i="15"/>
  <c r="E46" i="15"/>
  <c r="E97" i="15"/>
  <c r="F96" i="15"/>
  <c r="E70" i="15"/>
  <c r="F69" i="15"/>
  <c r="F72" i="15"/>
  <c r="E73" i="15"/>
  <c r="E126" i="15"/>
  <c r="F125" i="15"/>
  <c r="F183" i="15"/>
  <c r="E184" i="15"/>
  <c r="N24" i="4"/>
  <c r="K25" i="4"/>
  <c r="J26" i="4"/>
  <c r="F15" i="10"/>
  <c r="D15" i="10" s="1"/>
  <c r="E15" i="10" s="1"/>
  <c r="G15" i="10" s="1"/>
  <c r="Q20" i="4"/>
  <c r="Q14" i="4" s="1"/>
  <c r="I18" i="10"/>
  <c r="K18" i="10" s="1"/>
  <c r="J18" i="10"/>
  <c r="N27" i="4"/>
  <c r="N30" i="4"/>
  <c r="L29" i="4"/>
  <c r="M28" i="4"/>
  <c r="O23" i="4"/>
  <c r="H17" i="10"/>
  <c r="F126" i="15" l="1"/>
  <c r="G125" i="15"/>
  <c r="F70" i="15"/>
  <c r="G69" i="15"/>
  <c r="F97" i="15"/>
  <c r="G96" i="15"/>
  <c r="G154" i="15"/>
  <c r="F155" i="15"/>
  <c r="F129" i="15"/>
  <c r="G128" i="15"/>
  <c r="F187" i="15"/>
  <c r="G186" i="15"/>
  <c r="F16" i="15"/>
  <c r="G15" i="15"/>
  <c r="F158" i="15"/>
  <c r="G157" i="15"/>
  <c r="G212" i="15"/>
  <c r="F213" i="15"/>
  <c r="F184" i="15"/>
  <c r="G183" i="15"/>
  <c r="F73" i="15"/>
  <c r="G72" i="15"/>
  <c r="F46" i="15"/>
  <c r="G45" i="15"/>
  <c r="F19" i="15"/>
  <c r="G18" i="15"/>
  <c r="G42" i="15"/>
  <c r="F43" i="15"/>
  <c r="G99" i="15"/>
  <c r="F100" i="15"/>
  <c r="F216" i="15"/>
  <c r="G215" i="15"/>
  <c r="K26" i="4"/>
  <c r="L25" i="4"/>
  <c r="F16" i="10"/>
  <c r="D16" i="10"/>
  <c r="E16" i="10" s="1"/>
  <c r="G16" i="10" s="1"/>
  <c r="O27" i="4"/>
  <c r="O30" i="4"/>
  <c r="I19" i="10"/>
  <c r="K19" i="10"/>
  <c r="J19" i="10"/>
  <c r="P23" i="4"/>
  <c r="O24" i="4"/>
  <c r="N28" i="4"/>
  <c r="M29" i="4"/>
  <c r="H18" i="10"/>
  <c r="R20" i="4"/>
  <c r="R14" i="4" s="1"/>
  <c r="G216" i="15" l="1"/>
  <c r="H215" i="15"/>
  <c r="G19" i="15"/>
  <c r="H18" i="15"/>
  <c r="G46" i="15"/>
  <c r="H45" i="15"/>
  <c r="H72" i="15"/>
  <c r="G73" i="15"/>
  <c r="H183" i="15"/>
  <c r="G184" i="15"/>
  <c r="G158" i="15"/>
  <c r="H157" i="15"/>
  <c r="H15" i="15"/>
  <c r="G16" i="15"/>
  <c r="H186" i="15"/>
  <c r="G187" i="15"/>
  <c r="H128" i="15"/>
  <c r="G129" i="15"/>
  <c r="H96" i="15"/>
  <c r="G97" i="15"/>
  <c r="G70" i="15"/>
  <c r="H69" i="15"/>
  <c r="H125" i="15"/>
  <c r="G126" i="15"/>
  <c r="G100" i="15"/>
  <c r="H99" i="15"/>
  <c r="H42" i="15"/>
  <c r="G43" i="15"/>
  <c r="H212" i="15"/>
  <c r="G213" i="15"/>
  <c r="H154" i="15"/>
  <c r="G155" i="15"/>
  <c r="P24" i="4"/>
  <c r="M25" i="4"/>
  <c r="L26" i="4"/>
  <c r="F17" i="10"/>
  <c r="D17" i="10" s="1"/>
  <c r="E17" i="10" s="1"/>
  <c r="G17" i="10" s="1"/>
  <c r="Q23" i="4"/>
  <c r="I20" i="10"/>
  <c r="K20" i="10" s="1"/>
  <c r="J20" i="10"/>
  <c r="S20" i="4"/>
  <c r="S14" i="4" s="1"/>
  <c r="N29" i="4"/>
  <c r="O28" i="4"/>
  <c r="P27" i="4"/>
  <c r="P30" i="4"/>
  <c r="H19" i="10"/>
  <c r="H100" i="15" l="1"/>
  <c r="I99" i="15"/>
  <c r="I69" i="15"/>
  <c r="H70" i="15"/>
  <c r="I157" i="15"/>
  <c r="H158" i="15"/>
  <c r="I45" i="15"/>
  <c r="H46" i="15"/>
  <c r="I18" i="15"/>
  <c r="H19" i="15"/>
  <c r="H216" i="15"/>
  <c r="I215" i="15"/>
  <c r="H155" i="15"/>
  <c r="I154" i="15"/>
  <c r="H213" i="15"/>
  <c r="I212" i="15"/>
  <c r="I42" i="15"/>
  <c r="H43" i="15"/>
  <c r="I125" i="15"/>
  <c r="H126" i="15"/>
  <c r="I96" i="15"/>
  <c r="H97" i="15"/>
  <c r="I128" i="15"/>
  <c r="H129" i="15"/>
  <c r="H187" i="15"/>
  <c r="I186" i="15"/>
  <c r="H16" i="15"/>
  <c r="I15" i="15"/>
  <c r="H184" i="15"/>
  <c r="I183" i="15"/>
  <c r="H73" i="15"/>
  <c r="I72" i="15"/>
  <c r="Q24" i="4"/>
  <c r="N25" i="4"/>
  <c r="M26" i="4"/>
  <c r="F18" i="10"/>
  <c r="D18" i="10" s="1"/>
  <c r="E18" i="10" s="1"/>
  <c r="G18" i="10" s="1"/>
  <c r="T20" i="4"/>
  <c r="T14" i="4" s="1"/>
  <c r="I21" i="10"/>
  <c r="K21" i="10" s="1"/>
  <c r="J21" i="10"/>
  <c r="P28" i="4"/>
  <c r="O29" i="4"/>
  <c r="R23" i="4"/>
  <c r="H20" i="10"/>
  <c r="Q27" i="4"/>
  <c r="Q30" i="4"/>
  <c r="J72" i="15" l="1"/>
  <c r="I73" i="15"/>
  <c r="J183" i="15"/>
  <c r="I184" i="15"/>
  <c r="J15" i="15"/>
  <c r="I16" i="15"/>
  <c r="J186" i="15"/>
  <c r="I187" i="15"/>
  <c r="J212" i="15"/>
  <c r="I213" i="15"/>
  <c r="I155" i="15"/>
  <c r="J154" i="15"/>
  <c r="J215" i="15"/>
  <c r="I216" i="15"/>
  <c r="J99" i="15"/>
  <c r="I100" i="15"/>
  <c r="J128" i="15"/>
  <c r="I129" i="15"/>
  <c r="J96" i="15"/>
  <c r="I97" i="15"/>
  <c r="J125" i="15"/>
  <c r="I126" i="15"/>
  <c r="I43" i="15"/>
  <c r="J42" i="15"/>
  <c r="I19" i="15"/>
  <c r="J18" i="15"/>
  <c r="J45" i="15"/>
  <c r="I46" i="15"/>
  <c r="I158" i="15"/>
  <c r="J157" i="15"/>
  <c r="J69" i="15"/>
  <c r="I70" i="15"/>
  <c r="R24" i="4"/>
  <c r="N26" i="4"/>
  <c r="O25" i="4"/>
  <c r="F19" i="10"/>
  <c r="D19" i="10" s="1"/>
  <c r="E19" i="10" s="1"/>
  <c r="G19" i="10" s="1"/>
  <c r="I22" i="10"/>
  <c r="J22" i="10"/>
  <c r="U20" i="4"/>
  <c r="U14" i="4" s="1"/>
  <c r="R30" i="4"/>
  <c r="R27" i="4"/>
  <c r="P29" i="4"/>
  <c r="Q28" i="4"/>
  <c r="H21" i="10"/>
  <c r="S23" i="4"/>
  <c r="K157" i="15" l="1"/>
  <c r="J158" i="15"/>
  <c r="J19" i="15"/>
  <c r="K18" i="15"/>
  <c r="K42" i="15"/>
  <c r="J43" i="15"/>
  <c r="J155" i="15"/>
  <c r="K154" i="15"/>
  <c r="J70" i="15"/>
  <c r="K69" i="15"/>
  <c r="K45" i="15"/>
  <c r="J46" i="15"/>
  <c r="J126" i="15"/>
  <c r="K125" i="15"/>
  <c r="J97" i="15"/>
  <c r="K96" i="15"/>
  <c r="J129" i="15"/>
  <c r="K128" i="15"/>
  <c r="J100" i="15"/>
  <c r="K99" i="15"/>
  <c r="J216" i="15"/>
  <c r="K215" i="15"/>
  <c r="J213" i="15"/>
  <c r="K212" i="15"/>
  <c r="J187" i="15"/>
  <c r="K186" i="15"/>
  <c r="J16" i="15"/>
  <c r="K15" i="15"/>
  <c r="J184" i="15"/>
  <c r="K183" i="15"/>
  <c r="J73" i="15"/>
  <c r="K72" i="15"/>
  <c r="S24" i="4"/>
  <c r="P25" i="4"/>
  <c r="O26" i="4"/>
  <c r="F20" i="10"/>
  <c r="D20" i="10" s="1"/>
  <c r="E20" i="10" s="1"/>
  <c r="G20" i="10" s="1"/>
  <c r="R28" i="4"/>
  <c r="Q29" i="4"/>
  <c r="T23" i="4"/>
  <c r="H22" i="10"/>
  <c r="V20" i="4"/>
  <c r="V14" i="4" s="1"/>
  <c r="K22" i="10"/>
  <c r="S27" i="4"/>
  <c r="S30" i="4"/>
  <c r="K73" i="15" l="1"/>
  <c r="L72" i="15"/>
  <c r="K184" i="15"/>
  <c r="L183" i="15"/>
  <c r="L15" i="15"/>
  <c r="K16" i="15"/>
  <c r="K187" i="15"/>
  <c r="L186" i="15"/>
  <c r="K213" i="15"/>
  <c r="L212" i="15"/>
  <c r="K216" i="15"/>
  <c r="L215" i="15"/>
  <c r="K100" i="15"/>
  <c r="L99" i="15"/>
  <c r="K129" i="15"/>
  <c r="L128" i="15"/>
  <c r="K97" i="15"/>
  <c r="L96" i="15"/>
  <c r="K126" i="15"/>
  <c r="L125" i="15"/>
  <c r="K70" i="15"/>
  <c r="L69" i="15"/>
  <c r="L154" i="15"/>
  <c r="K155" i="15"/>
  <c r="K19" i="15"/>
  <c r="L18" i="15"/>
  <c r="L45" i="15"/>
  <c r="K46" i="15"/>
  <c r="K43" i="15"/>
  <c r="L42" i="15"/>
  <c r="L157" i="15"/>
  <c r="K158" i="15"/>
  <c r="P26" i="4"/>
  <c r="Q25" i="4"/>
  <c r="F21" i="10"/>
  <c r="D21" i="10" s="1"/>
  <c r="E21" i="10" s="1"/>
  <c r="G21" i="10" s="1"/>
  <c r="R29" i="4"/>
  <c r="S28" i="4"/>
  <c r="I23" i="10"/>
  <c r="K23" i="10" s="1"/>
  <c r="J23" i="10"/>
  <c r="U23" i="4"/>
  <c r="T30" i="4"/>
  <c r="T27" i="4"/>
  <c r="T24" i="4"/>
  <c r="W20" i="4"/>
  <c r="W14" i="4" s="1"/>
  <c r="L43" i="15" l="1"/>
  <c r="M42" i="15"/>
  <c r="M18" i="15"/>
  <c r="L19" i="15"/>
  <c r="M69" i="15"/>
  <c r="L70" i="15"/>
  <c r="M125" i="15"/>
  <c r="L126" i="15"/>
  <c r="M96" i="15"/>
  <c r="L97" i="15"/>
  <c r="L129" i="15"/>
  <c r="M128" i="15"/>
  <c r="M99" i="15"/>
  <c r="L100" i="15"/>
  <c r="M215" i="15"/>
  <c r="L216" i="15"/>
  <c r="L213" i="15"/>
  <c r="M212" i="15"/>
  <c r="M186" i="15"/>
  <c r="L187" i="15"/>
  <c r="M183" i="15"/>
  <c r="L184" i="15"/>
  <c r="M72" i="15"/>
  <c r="L73" i="15"/>
  <c r="L158" i="15"/>
  <c r="M157" i="15"/>
  <c r="L46" i="15"/>
  <c r="M45" i="15"/>
  <c r="M154" i="15"/>
  <c r="L155" i="15"/>
  <c r="M15" i="15"/>
  <c r="L16" i="15"/>
  <c r="U24" i="4"/>
  <c r="R25" i="4"/>
  <c r="Q26" i="4"/>
  <c r="F22" i="10"/>
  <c r="D22" i="10" s="1"/>
  <c r="E22" i="10" s="1"/>
  <c r="G22" i="10" s="1"/>
  <c r="U27" i="4"/>
  <c r="U30" i="4"/>
  <c r="T28" i="4"/>
  <c r="S29" i="4"/>
  <c r="X20" i="4"/>
  <c r="X14" i="4" s="1"/>
  <c r="H23" i="10"/>
  <c r="V23" i="4"/>
  <c r="I24" i="10"/>
  <c r="K24" i="10"/>
  <c r="J24" i="10"/>
  <c r="M46" i="15" l="1"/>
  <c r="N45" i="15"/>
  <c r="M158" i="15"/>
  <c r="N157" i="15"/>
  <c r="M213" i="15"/>
  <c r="N212" i="15"/>
  <c r="N128" i="15"/>
  <c r="M129" i="15"/>
  <c r="M43" i="15"/>
  <c r="N42" i="15"/>
  <c r="N15" i="15"/>
  <c r="M16" i="15"/>
  <c r="M155" i="15"/>
  <c r="N154" i="15"/>
  <c r="N72" i="15"/>
  <c r="M73" i="15"/>
  <c r="N183" i="15"/>
  <c r="M184" i="15"/>
  <c r="N186" i="15"/>
  <c r="M187" i="15"/>
  <c r="N215" i="15"/>
  <c r="M216" i="15"/>
  <c r="M100" i="15"/>
  <c r="N99" i="15"/>
  <c r="N96" i="15"/>
  <c r="M97" i="15"/>
  <c r="M126" i="15"/>
  <c r="N125" i="15"/>
  <c r="M70" i="15"/>
  <c r="N69" i="15"/>
  <c r="N18" i="15"/>
  <c r="M19" i="15"/>
  <c r="R26" i="4"/>
  <c r="S25" i="4"/>
  <c r="F23" i="10"/>
  <c r="D23" i="10" s="1"/>
  <c r="E23" i="10" s="1"/>
  <c r="G23" i="10" s="1"/>
  <c r="W23" i="4"/>
  <c r="U28" i="4"/>
  <c r="T29" i="4"/>
  <c r="H24" i="10"/>
  <c r="V30" i="4"/>
  <c r="V27" i="4"/>
  <c r="Y20" i="4"/>
  <c r="Y14" i="4" s="1"/>
  <c r="V24" i="4"/>
  <c r="I25" i="10"/>
  <c r="K25" i="10" s="1"/>
  <c r="J25" i="10"/>
  <c r="O69" i="15" l="1"/>
  <c r="N70" i="15"/>
  <c r="O125" i="15"/>
  <c r="N126" i="15"/>
  <c r="O99" i="15"/>
  <c r="N100" i="15"/>
  <c r="O154" i="15"/>
  <c r="N155" i="15"/>
  <c r="O42" i="15"/>
  <c r="N43" i="15"/>
  <c r="O212" i="15"/>
  <c r="N213" i="15"/>
  <c r="N158" i="15"/>
  <c r="O157" i="15"/>
  <c r="N46" i="15"/>
  <c r="O45" i="15"/>
  <c r="N19" i="15"/>
  <c r="O18" i="15"/>
  <c r="O96" i="15"/>
  <c r="N97" i="15"/>
  <c r="O215" i="15"/>
  <c r="N216" i="15"/>
  <c r="O186" i="15"/>
  <c r="N187" i="15"/>
  <c r="O183" i="15"/>
  <c r="N184" i="15"/>
  <c r="O72" i="15"/>
  <c r="N73" i="15"/>
  <c r="O15" i="15"/>
  <c r="N16" i="15"/>
  <c r="O128" i="15"/>
  <c r="N129" i="15"/>
  <c r="W24" i="4"/>
  <c r="S26" i="4"/>
  <c r="T25" i="4"/>
  <c r="F24" i="10"/>
  <c r="D24" i="10"/>
  <c r="E24" i="10" s="1"/>
  <c r="G24" i="10" s="1"/>
  <c r="Z20" i="4"/>
  <c r="Z14" i="4" s="1"/>
  <c r="H25" i="10"/>
  <c r="X23" i="4"/>
  <c r="U29" i="4"/>
  <c r="V28" i="4"/>
  <c r="W30" i="4"/>
  <c r="W27" i="4"/>
  <c r="I26" i="10"/>
  <c r="K26" i="10" s="1"/>
  <c r="J26" i="10"/>
  <c r="O19" i="15" l="1"/>
  <c r="P18" i="15"/>
  <c r="P45" i="15"/>
  <c r="O46" i="15"/>
  <c r="P157" i="15"/>
  <c r="O158" i="15"/>
  <c r="O129" i="15"/>
  <c r="P128" i="15"/>
  <c r="P15" i="15"/>
  <c r="O16" i="15"/>
  <c r="O73" i="15"/>
  <c r="P72" i="15"/>
  <c r="O184" i="15"/>
  <c r="P183" i="15"/>
  <c r="O187" i="15"/>
  <c r="P186" i="15"/>
  <c r="O216" i="15"/>
  <c r="P215" i="15"/>
  <c r="O97" i="15"/>
  <c r="P96" i="15"/>
  <c r="O213" i="15"/>
  <c r="P212" i="15"/>
  <c r="P42" i="15"/>
  <c r="O43" i="15"/>
  <c r="P154" i="15"/>
  <c r="O155" i="15"/>
  <c r="O100" i="15"/>
  <c r="P99" i="15"/>
  <c r="O126" i="15"/>
  <c r="P125" i="15"/>
  <c r="O70" i="15"/>
  <c r="P69" i="15"/>
  <c r="T26" i="4"/>
  <c r="U25" i="4"/>
  <c r="F25" i="10"/>
  <c r="D25" i="10" s="1"/>
  <c r="E25" i="10" s="1"/>
  <c r="G25" i="10" s="1"/>
  <c r="X27" i="4"/>
  <c r="X30" i="4"/>
  <c r="Y23" i="4"/>
  <c r="H26" i="10"/>
  <c r="AA20" i="4"/>
  <c r="AA14" i="4" s="1"/>
  <c r="X24" i="4"/>
  <c r="I27" i="10"/>
  <c r="K27" i="10" s="1"/>
  <c r="J27" i="10"/>
  <c r="W28" i="4"/>
  <c r="V29" i="4"/>
  <c r="Q69" i="15" l="1"/>
  <c r="P70" i="15"/>
  <c r="Q125" i="15"/>
  <c r="P126" i="15"/>
  <c r="Q99" i="15"/>
  <c r="P100" i="15"/>
  <c r="Q212" i="15"/>
  <c r="P213" i="15"/>
  <c r="Q96" i="15"/>
  <c r="P97" i="15"/>
  <c r="Q215" i="15"/>
  <c r="P216" i="15"/>
  <c r="Q186" i="15"/>
  <c r="P187" i="15"/>
  <c r="Q183" i="15"/>
  <c r="P184" i="15"/>
  <c r="Q72" i="15"/>
  <c r="P73" i="15"/>
  <c r="Q128" i="15"/>
  <c r="P129" i="15"/>
  <c r="P19" i="15"/>
  <c r="Q18" i="15"/>
  <c r="Q154" i="15"/>
  <c r="P155" i="15"/>
  <c r="Q42" i="15"/>
  <c r="P43" i="15"/>
  <c r="P16" i="15"/>
  <c r="Q15" i="15"/>
  <c r="P158" i="15"/>
  <c r="Q157" i="15"/>
  <c r="P46" i="15"/>
  <c r="Q45" i="15"/>
  <c r="Y24" i="4"/>
  <c r="V25" i="4"/>
  <c r="U26" i="4"/>
  <c r="F26" i="10"/>
  <c r="G26" i="10"/>
  <c r="D26" i="10"/>
  <c r="E26" i="10" s="1"/>
  <c r="W29" i="4"/>
  <c r="X28" i="4"/>
  <c r="I28" i="10"/>
  <c r="J28" i="10"/>
  <c r="H27" i="10"/>
  <c r="Z23" i="4"/>
  <c r="Y27" i="4"/>
  <c r="Y30" i="4"/>
  <c r="Q46" i="15" l="1"/>
  <c r="R45" i="15"/>
  <c r="Q158" i="15"/>
  <c r="R157" i="15"/>
  <c r="Q16" i="15"/>
  <c r="R15" i="15"/>
  <c r="R18" i="15"/>
  <c r="Q19" i="15"/>
  <c r="R42" i="15"/>
  <c r="Q43" i="15"/>
  <c r="Q155" i="15"/>
  <c r="R154" i="15"/>
  <c r="R128" i="15"/>
  <c r="Q129" i="15"/>
  <c r="R72" i="15"/>
  <c r="Q73" i="15"/>
  <c r="R183" i="15"/>
  <c r="Q184" i="15"/>
  <c r="R186" i="15"/>
  <c r="Q187" i="15"/>
  <c r="R215" i="15"/>
  <c r="Q216" i="15"/>
  <c r="R96" i="15"/>
  <c r="Q97" i="15"/>
  <c r="R212" i="15"/>
  <c r="Q213" i="15"/>
  <c r="R99" i="15"/>
  <c r="Q100" i="15"/>
  <c r="R125" i="15"/>
  <c r="Q126" i="15"/>
  <c r="R69" i="15"/>
  <c r="Q70" i="15"/>
  <c r="W25" i="4"/>
  <c r="V26" i="4"/>
  <c r="AA23" i="4"/>
  <c r="H28" i="10"/>
  <c r="F27" i="10"/>
  <c r="D27" i="10" s="1"/>
  <c r="E27" i="10" s="1"/>
  <c r="G27" i="10" s="1"/>
  <c r="Z30" i="4"/>
  <c r="Z27" i="4"/>
  <c r="D20" i="4"/>
  <c r="Z24" i="4"/>
  <c r="K28" i="10"/>
  <c r="Y28" i="4"/>
  <c r="X29" i="4"/>
  <c r="S154" i="15" l="1"/>
  <c r="R155" i="15"/>
  <c r="R16" i="15"/>
  <c r="S15" i="15"/>
  <c r="R158" i="15"/>
  <c r="S157" i="15"/>
  <c r="S45" i="15"/>
  <c r="R46" i="15"/>
  <c r="S69" i="15"/>
  <c r="R70" i="15"/>
  <c r="S125" i="15"/>
  <c r="R126" i="15"/>
  <c r="S99" i="15"/>
  <c r="R100" i="15"/>
  <c r="S212" i="15"/>
  <c r="R213" i="15"/>
  <c r="S96" i="15"/>
  <c r="R97" i="15"/>
  <c r="S215" i="15"/>
  <c r="R216" i="15"/>
  <c r="S186" i="15"/>
  <c r="R187" i="15"/>
  <c r="S183" i="15"/>
  <c r="R184" i="15"/>
  <c r="S72" i="15"/>
  <c r="R73" i="15"/>
  <c r="S128" i="15"/>
  <c r="R129" i="15"/>
  <c r="S42" i="15"/>
  <c r="R43" i="15"/>
  <c r="S18" i="15"/>
  <c r="R19" i="15"/>
  <c r="W26" i="4"/>
  <c r="X25" i="4"/>
  <c r="AA24" i="4"/>
  <c r="AB24" i="4" s="1"/>
  <c r="AC24" i="4" s="1"/>
  <c r="AD24" i="4" s="1"/>
  <c r="AE24" i="4" s="1"/>
  <c r="AF24" i="4" s="1"/>
  <c r="AG24" i="4" s="1"/>
  <c r="AH24" i="4" s="1"/>
  <c r="AI24" i="4" s="1"/>
  <c r="AJ24" i="4" s="1"/>
  <c r="AK24" i="4" s="1"/>
  <c r="AL24" i="4" s="1"/>
  <c r="AM24" i="4" s="1"/>
  <c r="AN24" i="4" s="1"/>
  <c r="F28" i="10"/>
  <c r="D28" i="10"/>
  <c r="E28" i="10" s="1"/>
  <c r="G28" i="10" s="1"/>
  <c r="I29" i="10"/>
  <c r="J29" i="10"/>
  <c r="Y29" i="4"/>
  <c r="Z28" i="4"/>
  <c r="D21" i="4"/>
  <c r="D14" i="4"/>
  <c r="H8" i="13" s="1"/>
  <c r="AA30" i="4"/>
  <c r="AA27" i="4"/>
  <c r="T157" i="15" l="1"/>
  <c r="S158" i="15"/>
  <c r="S16" i="15"/>
  <c r="T15" i="15"/>
  <c r="T18" i="15"/>
  <c r="S19" i="15"/>
  <c r="S43" i="15"/>
  <c r="T42" i="15"/>
  <c r="T128" i="15"/>
  <c r="S129" i="15"/>
  <c r="S73" i="15"/>
  <c r="T72" i="15"/>
  <c r="S184" i="15"/>
  <c r="T183" i="15"/>
  <c r="S187" i="15"/>
  <c r="T186" i="15"/>
  <c r="T215" i="15"/>
  <c r="S216" i="15"/>
  <c r="T96" i="15"/>
  <c r="S97" i="15"/>
  <c r="S213" i="15"/>
  <c r="T212" i="15"/>
  <c r="S100" i="15"/>
  <c r="T99" i="15"/>
  <c r="S126" i="15"/>
  <c r="T125" i="15"/>
  <c r="S70" i="15"/>
  <c r="T69" i="15"/>
  <c r="S46" i="15"/>
  <c r="T45" i="15"/>
  <c r="T154" i="15"/>
  <c r="S155" i="15"/>
  <c r="Y25" i="4"/>
  <c r="X26" i="4"/>
  <c r="AA28" i="4"/>
  <c r="AB28" i="4" s="1"/>
  <c r="Z29" i="4"/>
  <c r="F29" i="10"/>
  <c r="D29" i="10" s="1"/>
  <c r="E29" i="10" s="1"/>
  <c r="G29" i="10" s="1"/>
  <c r="H29" i="10"/>
  <c r="F39" i="4"/>
  <c r="F37" i="4"/>
  <c r="H7" i="13" s="1"/>
  <c r="E33" i="4"/>
  <c r="D23" i="4"/>
  <c r="D24" i="4"/>
  <c r="K29" i="10"/>
  <c r="AC28" i="4" l="1"/>
  <c r="AB29" i="4"/>
  <c r="U45" i="15"/>
  <c r="T46" i="15"/>
  <c r="U69" i="15"/>
  <c r="T70" i="15"/>
  <c r="U125" i="15"/>
  <c r="T126" i="15"/>
  <c r="U99" i="15"/>
  <c r="T100" i="15"/>
  <c r="T213" i="15"/>
  <c r="U212" i="15"/>
  <c r="U186" i="15"/>
  <c r="T187" i="15"/>
  <c r="T184" i="15"/>
  <c r="U183" i="15"/>
  <c r="T73" i="15"/>
  <c r="U72" i="15"/>
  <c r="U42" i="15"/>
  <c r="T43" i="15"/>
  <c r="T16" i="15"/>
  <c r="U15" i="15"/>
  <c r="U154" i="15"/>
  <c r="T155" i="15"/>
  <c r="U96" i="15"/>
  <c r="T97" i="15"/>
  <c r="U215" i="15"/>
  <c r="T216" i="15"/>
  <c r="T129" i="15"/>
  <c r="U128" i="15"/>
  <c r="T19" i="15"/>
  <c r="U18" i="15"/>
  <c r="T158" i="15"/>
  <c r="U157" i="15"/>
  <c r="Y26" i="4"/>
  <c r="Z25" i="4"/>
  <c r="F30" i="10"/>
  <c r="D30" i="10"/>
  <c r="E30" i="10" s="1"/>
  <c r="G30" i="10" s="1"/>
  <c r="F38" i="4"/>
  <c r="I30" i="10"/>
  <c r="K30" i="10" s="1"/>
  <c r="J30" i="10"/>
  <c r="AA29" i="4"/>
  <c r="AC29" i="4" l="1"/>
  <c r="AD28" i="4"/>
  <c r="V157" i="15"/>
  <c r="U158" i="15"/>
  <c r="V18" i="15"/>
  <c r="U19" i="15"/>
  <c r="U129" i="15"/>
  <c r="V128" i="15"/>
  <c r="U16" i="15"/>
  <c r="V15" i="15"/>
  <c r="V72" i="15"/>
  <c r="U73" i="15"/>
  <c r="U184" i="15"/>
  <c r="V183" i="15"/>
  <c r="V212" i="15"/>
  <c r="U213" i="15"/>
  <c r="U216" i="15"/>
  <c r="V215" i="15"/>
  <c r="U97" i="15"/>
  <c r="V96" i="15"/>
  <c r="U155" i="15"/>
  <c r="V154" i="15"/>
  <c r="U43" i="15"/>
  <c r="V42" i="15"/>
  <c r="V186" i="15"/>
  <c r="U187" i="15"/>
  <c r="V99" i="15"/>
  <c r="U100" i="15"/>
  <c r="U126" i="15"/>
  <c r="V125" i="15"/>
  <c r="U70" i="15"/>
  <c r="V69" i="15"/>
  <c r="U46" i="15"/>
  <c r="V45" i="15"/>
  <c r="AA25" i="4"/>
  <c r="AB25" i="4" s="1"/>
  <c r="AB26" i="4" s="1"/>
  <c r="Z26" i="4"/>
  <c r="F31" i="10"/>
  <c r="D31" i="10" s="1"/>
  <c r="E31" i="10" s="1"/>
  <c r="G31" i="10" s="1"/>
  <c r="I31" i="10"/>
  <c r="K31" i="10" s="1"/>
  <c r="J31" i="10"/>
  <c r="H30" i="10"/>
  <c r="AD29" i="4" l="1"/>
  <c r="AE28" i="4"/>
  <c r="AC25" i="4"/>
  <c r="AC26" i="4" s="1"/>
  <c r="W45" i="15"/>
  <c r="V46" i="15"/>
  <c r="V70" i="15"/>
  <c r="W69" i="15"/>
  <c r="V126" i="15"/>
  <c r="W125" i="15"/>
  <c r="V43" i="15"/>
  <c r="W42" i="15"/>
  <c r="V155" i="15"/>
  <c r="W154" i="15"/>
  <c r="V97" i="15"/>
  <c r="W96" i="15"/>
  <c r="V216" i="15"/>
  <c r="W215" i="15"/>
  <c r="V184" i="15"/>
  <c r="W183" i="15"/>
  <c r="V16" i="15"/>
  <c r="W15" i="15"/>
  <c r="V129" i="15"/>
  <c r="W128" i="15"/>
  <c r="V100" i="15"/>
  <c r="W99" i="15"/>
  <c r="V187" i="15"/>
  <c r="W186" i="15"/>
  <c r="V213" i="15"/>
  <c r="W212" i="15"/>
  <c r="V73" i="15"/>
  <c r="W72" i="15"/>
  <c r="V19" i="15"/>
  <c r="W18" i="15"/>
  <c r="W157" i="15"/>
  <c r="V158" i="15"/>
  <c r="AA26" i="4"/>
  <c r="F32" i="10"/>
  <c r="D32" i="10"/>
  <c r="E32" i="10" s="1"/>
  <c r="G32" i="10" s="1"/>
  <c r="H31" i="10"/>
  <c r="I32" i="10"/>
  <c r="J32" i="10"/>
  <c r="AE29" i="4" l="1"/>
  <c r="AF28" i="4"/>
  <c r="AD25" i="4"/>
  <c r="AD26" i="4" s="1"/>
  <c r="X18" i="15"/>
  <c r="W19" i="15"/>
  <c r="X72" i="15"/>
  <c r="W73" i="15"/>
  <c r="X212" i="15"/>
  <c r="W213" i="15"/>
  <c r="X186" i="15"/>
  <c r="W187" i="15"/>
  <c r="X99" i="15"/>
  <c r="W100" i="15"/>
  <c r="X128" i="15"/>
  <c r="W129" i="15"/>
  <c r="W16" i="15"/>
  <c r="X15" i="15"/>
  <c r="X183" i="15"/>
  <c r="W184" i="15"/>
  <c r="X215" i="15"/>
  <c r="W216" i="15"/>
  <c r="W97" i="15"/>
  <c r="X96" i="15"/>
  <c r="W155" i="15"/>
  <c r="X154" i="15"/>
  <c r="X42" i="15"/>
  <c r="W43" i="15"/>
  <c r="X125" i="15"/>
  <c r="W126" i="15"/>
  <c r="X69" i="15"/>
  <c r="W70" i="15"/>
  <c r="X157" i="15"/>
  <c r="W158" i="15"/>
  <c r="X45" i="15"/>
  <c r="W46" i="15"/>
  <c r="F33" i="10"/>
  <c r="D33" i="10"/>
  <c r="E33" i="10" s="1"/>
  <c r="G33" i="10" s="1"/>
  <c r="H32" i="10"/>
  <c r="K32" i="10"/>
  <c r="AG28" i="4" l="1"/>
  <c r="AF29" i="4"/>
  <c r="AE25" i="4"/>
  <c r="AE26" i="4" s="1"/>
  <c r="Y154" i="15"/>
  <c r="X155" i="15"/>
  <c r="Y96" i="15"/>
  <c r="X97" i="15"/>
  <c r="Y15" i="15"/>
  <c r="X16" i="15"/>
  <c r="Y45" i="15"/>
  <c r="X46" i="15"/>
  <c r="Y157" i="15"/>
  <c r="X158" i="15"/>
  <c r="Y69" i="15"/>
  <c r="X70" i="15"/>
  <c r="X126" i="15"/>
  <c r="Y125" i="15"/>
  <c r="X43" i="15"/>
  <c r="Y42" i="15"/>
  <c r="X216" i="15"/>
  <c r="Y215" i="15"/>
  <c r="X184" i="15"/>
  <c r="Y183" i="15"/>
  <c r="Y128" i="15"/>
  <c r="X129" i="15"/>
  <c r="Y99" i="15"/>
  <c r="X100" i="15"/>
  <c r="Y186" i="15"/>
  <c r="X187" i="15"/>
  <c r="X213" i="15"/>
  <c r="Y212" i="15"/>
  <c r="X73" i="15"/>
  <c r="Y72" i="15"/>
  <c r="Y18" i="15"/>
  <c r="X19" i="15"/>
  <c r="F34" i="10"/>
  <c r="D34" i="10"/>
  <c r="E34" i="10" s="1"/>
  <c r="G34" i="10" s="1"/>
  <c r="I33" i="10"/>
  <c r="K33" i="10"/>
  <c r="J33" i="10"/>
  <c r="AH28" i="4" l="1"/>
  <c r="AG29" i="4"/>
  <c r="AF25" i="4"/>
  <c r="AF26" i="4" s="1"/>
  <c r="Z72" i="15"/>
  <c r="Y73" i="15"/>
  <c r="Z212" i="15"/>
  <c r="Y213" i="15"/>
  <c r="Z183" i="15"/>
  <c r="Y184" i="15"/>
  <c r="Z215" i="15"/>
  <c r="Y216" i="15"/>
  <c r="Y43" i="15"/>
  <c r="Z42" i="15"/>
  <c r="Z125" i="15"/>
  <c r="Y126" i="15"/>
  <c r="Y19" i="15"/>
  <c r="Z18" i="15"/>
  <c r="Z186" i="15"/>
  <c r="Y187" i="15"/>
  <c r="Z99" i="15"/>
  <c r="Y100" i="15"/>
  <c r="Z128" i="15"/>
  <c r="Y129" i="15"/>
  <c r="Z69" i="15"/>
  <c r="Y70" i="15"/>
  <c r="Y158" i="15"/>
  <c r="Z157" i="15"/>
  <c r="Y46" i="15"/>
  <c r="Z45" i="15"/>
  <c r="Z15" i="15"/>
  <c r="Y16" i="15"/>
  <c r="Z96" i="15"/>
  <c r="Y97" i="15"/>
  <c r="Y155" i="15"/>
  <c r="Z154" i="15"/>
  <c r="F35" i="10"/>
  <c r="D35" i="10" s="1"/>
  <c r="E35" i="10" s="1"/>
  <c r="G35" i="10" s="1"/>
  <c r="I34" i="10"/>
  <c r="K34" i="10"/>
  <c r="J34" i="10"/>
  <c r="H33" i="10"/>
  <c r="AI28" i="4" l="1"/>
  <c r="AH29" i="4"/>
  <c r="AG25" i="4"/>
  <c r="AG26" i="4" s="1"/>
  <c r="AA154" i="15"/>
  <c r="Z155" i="15"/>
  <c r="AA45" i="15"/>
  <c r="AA46" i="15" s="1"/>
  <c r="Z46" i="15"/>
  <c r="AA157" i="15"/>
  <c r="AA158" i="15" s="1"/>
  <c r="Z158" i="15"/>
  <c r="AA18" i="15"/>
  <c r="AA19" i="15" s="1"/>
  <c r="Z19" i="15"/>
  <c r="Z43" i="15"/>
  <c r="AA42" i="15"/>
  <c r="AA43" i="15" s="1"/>
  <c r="Z97" i="15"/>
  <c r="AA96" i="15"/>
  <c r="Z16" i="15"/>
  <c r="AA15" i="15"/>
  <c r="Z70" i="15"/>
  <c r="AA69" i="15"/>
  <c r="Z129" i="15"/>
  <c r="AA128" i="15"/>
  <c r="AA129" i="15" s="1"/>
  <c r="Z100" i="15"/>
  <c r="AA99" i="15"/>
  <c r="AA100" i="15" s="1"/>
  <c r="Z187" i="15"/>
  <c r="AA186" i="15"/>
  <c r="AA187" i="15" s="1"/>
  <c r="Z126" i="15"/>
  <c r="AA125" i="15"/>
  <c r="Z216" i="15"/>
  <c r="AA215" i="15"/>
  <c r="AA216" i="15" s="1"/>
  <c r="Z184" i="15"/>
  <c r="AA183" i="15"/>
  <c r="Z213" i="15"/>
  <c r="AA212" i="15"/>
  <c r="Z73" i="15"/>
  <c r="AA72" i="15"/>
  <c r="AA73" i="15" s="1"/>
  <c r="F36" i="10"/>
  <c r="D36" i="10" s="1"/>
  <c r="E36" i="10" s="1"/>
  <c r="G36" i="10" s="1"/>
  <c r="I35" i="10"/>
  <c r="K35" i="10"/>
  <c r="J35" i="10"/>
  <c r="H34" i="10"/>
  <c r="AJ28" i="4" l="1"/>
  <c r="AI29" i="4"/>
  <c r="E24" i="15"/>
  <c r="AH25" i="4"/>
  <c r="AH26" i="4" s="1"/>
  <c r="E51" i="15"/>
  <c r="E78" i="15"/>
  <c r="E223" i="15"/>
  <c r="E49" i="15"/>
  <c r="E165" i="15"/>
  <c r="AA70" i="15"/>
  <c r="E76" i="15" s="1"/>
  <c r="C69" i="15"/>
  <c r="AA213" i="15"/>
  <c r="E221" i="15" s="1"/>
  <c r="C212" i="15"/>
  <c r="AA184" i="15"/>
  <c r="E192" i="15" s="1"/>
  <c r="C183" i="15"/>
  <c r="AA126" i="15"/>
  <c r="E134" i="15" s="1"/>
  <c r="C125" i="15"/>
  <c r="E194" i="15"/>
  <c r="E107" i="15"/>
  <c r="E136" i="15"/>
  <c r="C15" i="15"/>
  <c r="AA16" i="15"/>
  <c r="E22" i="15" s="1"/>
  <c r="AA97" i="15"/>
  <c r="E105" i="15" s="1"/>
  <c r="C96" i="15"/>
  <c r="C42" i="15"/>
  <c r="AA155" i="15"/>
  <c r="E163" i="15" s="1"/>
  <c r="C154" i="15"/>
  <c r="F37" i="10"/>
  <c r="D37" i="10" s="1"/>
  <c r="E37" i="10" s="1"/>
  <c r="G37" i="10" s="1"/>
  <c r="I36" i="10"/>
  <c r="K36" i="10"/>
  <c r="J36" i="10"/>
  <c r="H35" i="10"/>
  <c r="AJ29" i="4" l="1"/>
  <c r="AK28" i="4"/>
  <c r="AI25" i="4"/>
  <c r="AI26" i="4" s="1"/>
  <c r="F38" i="10"/>
  <c r="D38" i="10" s="1"/>
  <c r="E38" i="10" s="1"/>
  <c r="G38" i="10" s="1"/>
  <c r="I37" i="10"/>
  <c r="K37" i="10"/>
  <c r="J37" i="10"/>
  <c r="H36" i="10"/>
  <c r="AK29" i="4" l="1"/>
  <c r="AL28" i="4"/>
  <c r="AJ25" i="4"/>
  <c r="AJ26" i="4" s="1"/>
  <c r="F39" i="10"/>
  <c r="D39" i="10" s="1"/>
  <c r="E39" i="10" s="1"/>
  <c r="G39" i="10" s="1"/>
  <c r="I38" i="10"/>
  <c r="K38" i="10"/>
  <c r="J38" i="10"/>
  <c r="H37" i="10"/>
  <c r="AM28" i="4" l="1"/>
  <c r="AL29" i="4"/>
  <c r="AK25" i="4"/>
  <c r="AK26" i="4" s="1"/>
  <c r="F40" i="10"/>
  <c r="D40" i="10" s="1"/>
  <c r="E40" i="10" s="1"/>
  <c r="G40" i="10" s="1"/>
  <c r="H38" i="10"/>
  <c r="I39" i="10"/>
  <c r="H39" i="10" s="1"/>
  <c r="J39" i="10"/>
  <c r="AM29" i="4" l="1"/>
  <c r="AN28" i="4"/>
  <c r="AN29" i="4" s="1"/>
  <c r="AL25" i="4"/>
  <c r="AL26" i="4" s="1"/>
  <c r="F41" i="10"/>
  <c r="D41" i="10" s="1"/>
  <c r="E41" i="10" s="1"/>
  <c r="G41" i="10" s="1"/>
  <c r="K39" i="10"/>
  <c r="F36" i="4" l="1"/>
  <c r="AM25" i="4"/>
  <c r="AM26" i="4" s="1"/>
  <c r="F42" i="10"/>
  <c r="D42" i="10" s="1"/>
  <c r="E42" i="10" s="1"/>
  <c r="G42" i="10" s="1"/>
  <c r="I40" i="10"/>
  <c r="K40" i="10" s="1"/>
  <c r="J40" i="10"/>
  <c r="AN25" i="4" l="1"/>
  <c r="AN26" i="4" s="1"/>
  <c r="F43" i="10"/>
  <c r="D43" i="10" s="1"/>
  <c r="E43" i="10" s="1"/>
  <c r="G43" i="10" s="1"/>
  <c r="H40" i="10"/>
  <c r="I41" i="10"/>
  <c r="K41" i="10" s="1"/>
  <c r="J41" i="10"/>
  <c r="D25" i="4" l="1"/>
  <c r="F34" i="4"/>
  <c r="I42" i="10"/>
  <c r="K42" i="10" s="1"/>
  <c r="J42" i="10"/>
  <c r="F44" i="10"/>
  <c r="D44" i="10" s="1"/>
  <c r="E44" i="10" s="1"/>
  <c r="G44" i="10" s="1"/>
  <c r="H41" i="10"/>
  <c r="F45" i="10" l="1"/>
  <c r="D45" i="10" s="1"/>
  <c r="E45" i="10" s="1"/>
  <c r="G45" i="10" s="1"/>
  <c r="I43" i="10"/>
  <c r="K43" i="10"/>
  <c r="J43" i="10"/>
  <c r="H42" i="10"/>
  <c r="F46" i="10" l="1"/>
  <c r="D46" i="10" s="1"/>
  <c r="E46" i="10" s="1"/>
  <c r="G46" i="10" s="1"/>
  <c r="I44" i="10"/>
  <c r="K44" i="10"/>
  <c r="J44" i="10"/>
  <c r="H43" i="10"/>
  <c r="F47" i="10" l="1"/>
  <c r="D47" i="10" s="1"/>
  <c r="E47" i="10" s="1"/>
  <c r="G47" i="10" s="1"/>
  <c r="I45" i="10"/>
  <c r="K45" i="10"/>
  <c r="J45" i="10"/>
  <c r="H44" i="10"/>
  <c r="F48" i="10" l="1"/>
  <c r="D48" i="10" s="1"/>
  <c r="E48" i="10" s="1"/>
  <c r="G48" i="10" s="1"/>
  <c r="I46" i="10"/>
  <c r="K46" i="10" s="1"/>
  <c r="J46" i="10"/>
  <c r="H45" i="10"/>
  <c r="F49" i="10" l="1"/>
  <c r="D49" i="10" s="1"/>
  <c r="E49" i="10" s="1"/>
  <c r="G49" i="10" s="1"/>
  <c r="I47" i="10"/>
  <c r="K47" i="10"/>
  <c r="J47" i="10"/>
  <c r="H46" i="10"/>
  <c r="F50" i="10" l="1"/>
  <c r="D50" i="10" s="1"/>
  <c r="E50" i="10" s="1"/>
  <c r="G50" i="10" s="1"/>
  <c r="I48" i="10"/>
  <c r="K48" i="10"/>
  <c r="J48" i="10"/>
  <c r="H47" i="10"/>
  <c r="F51" i="10" l="1"/>
  <c r="D51" i="10" s="1"/>
  <c r="E51" i="10" s="1"/>
  <c r="G51" i="10" s="1"/>
  <c r="I49" i="10"/>
  <c r="K49" i="10" s="1"/>
  <c r="J49" i="10"/>
  <c r="H48" i="10"/>
  <c r="F52" i="10" l="1"/>
  <c r="D52" i="10" s="1"/>
  <c r="E52" i="10" s="1"/>
  <c r="G52" i="10" s="1"/>
  <c r="I50" i="10"/>
  <c r="K50" i="10" s="1"/>
  <c r="J50" i="10"/>
  <c r="H49" i="10"/>
  <c r="F53" i="10" l="1"/>
  <c r="D53" i="10" s="1"/>
  <c r="E53" i="10" s="1"/>
  <c r="G53" i="10" s="1"/>
  <c r="I51" i="10"/>
  <c r="K51" i="10"/>
  <c r="J51" i="10"/>
  <c r="H50" i="10"/>
  <c r="F54" i="10" l="1"/>
  <c r="D54" i="10" s="1"/>
  <c r="E54" i="10" s="1"/>
  <c r="G54" i="10" s="1"/>
  <c r="I52" i="10"/>
  <c r="K52" i="10"/>
  <c r="J52" i="10"/>
  <c r="H51" i="10"/>
  <c r="F55" i="10" l="1"/>
  <c r="D55" i="10" s="1"/>
  <c r="E55" i="10" s="1"/>
  <c r="G55" i="10" s="1"/>
  <c r="I53" i="10"/>
  <c r="K53" i="10"/>
  <c r="J53" i="10"/>
  <c r="H52" i="10"/>
  <c r="F56" i="10" l="1"/>
  <c r="D56" i="10" s="1"/>
  <c r="E56" i="10" s="1"/>
  <c r="G56" i="10" s="1"/>
  <c r="I54" i="10"/>
  <c r="K54" i="10"/>
  <c r="J54" i="10"/>
  <c r="H53" i="10"/>
  <c r="F57" i="10" l="1"/>
  <c r="D57" i="10" s="1"/>
  <c r="E57" i="10" s="1"/>
  <c r="G57" i="10" s="1"/>
  <c r="I55" i="10"/>
  <c r="K55" i="10"/>
  <c r="J55" i="10"/>
  <c r="H54" i="10"/>
  <c r="F58" i="10" l="1"/>
  <c r="D58" i="10" s="1"/>
  <c r="E58" i="10" s="1"/>
  <c r="G58" i="10" s="1"/>
  <c r="I56" i="10"/>
  <c r="K56" i="10"/>
  <c r="J56" i="10"/>
  <c r="H55" i="10"/>
  <c r="F59" i="10" l="1"/>
  <c r="D59" i="10" s="1"/>
  <c r="E59" i="10" s="1"/>
  <c r="G59" i="10" s="1"/>
  <c r="I57" i="10"/>
  <c r="K57" i="10"/>
  <c r="J57" i="10"/>
  <c r="H56" i="10"/>
  <c r="F60" i="10" l="1"/>
  <c r="D60" i="10" s="1"/>
  <c r="E60" i="10" s="1"/>
  <c r="G60" i="10" s="1"/>
  <c r="I58" i="10"/>
  <c r="K58" i="10" s="1"/>
  <c r="J58" i="10"/>
  <c r="H57" i="10"/>
  <c r="F61" i="10" l="1"/>
  <c r="D61" i="10" s="1"/>
  <c r="E61" i="10" s="1"/>
  <c r="G61" i="10" s="1"/>
  <c r="I59" i="10"/>
  <c r="K59" i="10" s="1"/>
  <c r="J59" i="10"/>
  <c r="H58" i="10"/>
  <c r="F62" i="10" l="1"/>
  <c r="D62" i="10" s="1"/>
  <c r="E62" i="10" s="1"/>
  <c r="G62" i="10" s="1"/>
  <c r="I60" i="10"/>
  <c r="K60" i="10"/>
  <c r="J60" i="10"/>
  <c r="H59" i="10"/>
  <c r="F63" i="10" l="1"/>
  <c r="D63" i="10" s="1"/>
  <c r="E63" i="10" s="1"/>
  <c r="G63" i="10" s="1"/>
  <c r="H60" i="10"/>
  <c r="I61" i="10"/>
  <c r="J61" i="10"/>
  <c r="F64" i="10" l="1"/>
  <c r="D64" i="10" s="1"/>
  <c r="E64" i="10" s="1"/>
  <c r="G64" i="10" s="1"/>
  <c r="H61" i="10"/>
  <c r="K61" i="10"/>
  <c r="F65" i="10" l="1"/>
  <c r="D65" i="10" s="1"/>
  <c r="E65" i="10" s="1"/>
  <c r="G65" i="10" s="1"/>
  <c r="I62" i="10"/>
  <c r="K62" i="10"/>
  <c r="J62" i="10"/>
  <c r="F66" i="10" l="1"/>
  <c r="D66" i="10" s="1"/>
  <c r="E66" i="10" s="1"/>
  <c r="G66" i="10" s="1"/>
  <c r="I63" i="10"/>
  <c r="K63" i="10"/>
  <c r="J63" i="10"/>
  <c r="H62" i="10"/>
  <c r="F67" i="10" l="1"/>
  <c r="D67" i="10" s="1"/>
  <c r="E67" i="10" s="1"/>
  <c r="G67" i="10" s="1"/>
  <c r="I64" i="10"/>
  <c r="K64" i="10"/>
  <c r="J64" i="10"/>
  <c r="H63" i="10"/>
  <c r="F68" i="10" l="1"/>
  <c r="D68" i="10" s="1"/>
  <c r="E68" i="10" s="1"/>
  <c r="G68" i="10" s="1"/>
  <c r="I65" i="10"/>
  <c r="K65" i="10"/>
  <c r="J65" i="10"/>
  <c r="H64" i="10"/>
  <c r="F69" i="10" l="1"/>
  <c r="D69" i="10" s="1"/>
  <c r="E69" i="10" s="1"/>
  <c r="G69" i="10" s="1"/>
  <c r="I66" i="10"/>
  <c r="K66" i="10"/>
  <c r="J66" i="10"/>
  <c r="H65" i="10"/>
  <c r="F70" i="10" l="1"/>
  <c r="D70" i="10" s="1"/>
  <c r="E70" i="10" s="1"/>
  <c r="G70" i="10" s="1"/>
  <c r="I67" i="10"/>
  <c r="K67" i="10"/>
  <c r="J67" i="10"/>
  <c r="H66" i="10"/>
  <c r="F71" i="10" l="1"/>
  <c r="D71" i="10" s="1"/>
  <c r="E71" i="10" s="1"/>
  <c r="G71" i="10" s="1"/>
  <c r="I68" i="10"/>
  <c r="K68" i="10"/>
  <c r="J68" i="10"/>
  <c r="H67" i="10"/>
  <c r="F72" i="10" l="1"/>
  <c r="D72" i="10" s="1"/>
  <c r="E72" i="10" s="1"/>
  <c r="G72" i="10" s="1"/>
  <c r="I69" i="10"/>
  <c r="K69" i="10"/>
  <c r="J69" i="10"/>
  <c r="H68" i="10"/>
  <c r="F73" i="10" l="1"/>
  <c r="D73" i="10" s="1"/>
  <c r="E73" i="10" s="1"/>
  <c r="G73" i="10" s="1"/>
  <c r="I70" i="10"/>
  <c r="K70" i="10"/>
  <c r="J70" i="10"/>
  <c r="H69" i="10"/>
  <c r="F74" i="10" l="1"/>
  <c r="D74" i="10" s="1"/>
  <c r="E74" i="10" s="1"/>
  <c r="G74" i="10" s="1"/>
  <c r="I71" i="10"/>
  <c r="K71" i="10" s="1"/>
  <c r="J71" i="10"/>
  <c r="H70" i="10"/>
  <c r="F75" i="10" l="1"/>
  <c r="D75" i="10" s="1"/>
  <c r="E75" i="10" s="1"/>
  <c r="G75" i="10" s="1"/>
  <c r="I72" i="10"/>
  <c r="K72" i="10" s="1"/>
  <c r="J72" i="10"/>
  <c r="H71" i="10"/>
  <c r="F76" i="10" l="1"/>
  <c r="D76" i="10" s="1"/>
  <c r="E76" i="10" s="1"/>
  <c r="G76" i="10" s="1"/>
  <c r="I73" i="10"/>
  <c r="K73" i="10"/>
  <c r="J73" i="10"/>
  <c r="H72" i="10"/>
  <c r="F77" i="10" l="1"/>
  <c r="D77" i="10" s="1"/>
  <c r="E77" i="10" s="1"/>
  <c r="G77" i="10" s="1"/>
  <c r="I74" i="10"/>
  <c r="K74" i="10"/>
  <c r="J74" i="10"/>
  <c r="H73" i="10"/>
  <c r="F78" i="10" l="1"/>
  <c r="D78" i="10" s="1"/>
  <c r="E78" i="10" s="1"/>
  <c r="G78" i="10" s="1"/>
  <c r="I75" i="10"/>
  <c r="K75" i="10"/>
  <c r="J75" i="10"/>
  <c r="H74" i="10"/>
  <c r="F79" i="10" l="1"/>
  <c r="D79" i="10" s="1"/>
  <c r="E79" i="10" s="1"/>
  <c r="G79" i="10" s="1"/>
  <c r="I76" i="10"/>
  <c r="K76" i="10"/>
  <c r="J76" i="10"/>
  <c r="H75" i="10"/>
  <c r="F80" i="10" l="1"/>
  <c r="D80" i="10" s="1"/>
  <c r="E80" i="10" s="1"/>
  <c r="G80" i="10" s="1"/>
  <c r="I77" i="10"/>
  <c r="K77" i="10"/>
  <c r="J77" i="10"/>
  <c r="H76" i="10"/>
  <c r="F81" i="10" l="1"/>
  <c r="D81" i="10" s="1"/>
  <c r="E81" i="10" s="1"/>
  <c r="G81" i="10" s="1"/>
  <c r="I78" i="10"/>
  <c r="K78" i="10"/>
  <c r="J78" i="10"/>
  <c r="H77" i="10"/>
  <c r="F82" i="10" l="1"/>
  <c r="D82" i="10" s="1"/>
  <c r="E82" i="10" s="1"/>
  <c r="G82" i="10" s="1"/>
  <c r="I79" i="10"/>
  <c r="K79" i="10"/>
  <c r="J79" i="10"/>
  <c r="H78" i="10"/>
  <c r="F83" i="10" l="1"/>
  <c r="D83" i="10" s="1"/>
  <c r="E83" i="10" s="1"/>
  <c r="G83" i="10" s="1"/>
  <c r="I80" i="10"/>
  <c r="K80" i="10"/>
  <c r="J80" i="10"/>
  <c r="H79" i="10"/>
  <c r="F84" i="10" l="1"/>
  <c r="D84" i="10" s="1"/>
  <c r="E84" i="10" s="1"/>
  <c r="G84" i="10" s="1"/>
  <c r="I81" i="10"/>
  <c r="K81" i="10" s="1"/>
  <c r="J81" i="10"/>
  <c r="H80" i="10"/>
  <c r="F85" i="10" l="1"/>
  <c r="D85" i="10" s="1"/>
  <c r="E85" i="10" s="1"/>
  <c r="G85" i="10" s="1"/>
  <c r="I82" i="10"/>
  <c r="K82" i="10" s="1"/>
  <c r="J82" i="10"/>
  <c r="H81" i="10"/>
  <c r="F86" i="10" l="1"/>
  <c r="D86" i="10" s="1"/>
  <c r="E86" i="10" s="1"/>
  <c r="G86" i="10" s="1"/>
  <c r="I83" i="10"/>
  <c r="K83" i="10" s="1"/>
  <c r="J83" i="10"/>
  <c r="H82" i="10"/>
  <c r="F87" i="10" l="1"/>
  <c r="D87" i="10" s="1"/>
  <c r="E87" i="10" s="1"/>
  <c r="G87" i="10" s="1"/>
  <c r="I84" i="10"/>
  <c r="K84" i="10"/>
  <c r="J84" i="10"/>
  <c r="H83" i="10"/>
  <c r="F88" i="10" l="1"/>
  <c r="D88" i="10" s="1"/>
  <c r="E88" i="10" s="1"/>
  <c r="G88" i="10" s="1"/>
  <c r="I85" i="10"/>
  <c r="K85" i="10"/>
  <c r="J85" i="10"/>
  <c r="H84" i="10"/>
  <c r="F89" i="10" l="1"/>
  <c r="D89" i="10" s="1"/>
  <c r="E89" i="10" s="1"/>
  <c r="G89" i="10" s="1"/>
  <c r="I86" i="10"/>
  <c r="J86" i="10"/>
  <c r="H85" i="10"/>
  <c r="F90" i="10" l="1"/>
  <c r="D90" i="10" s="1"/>
  <c r="E90" i="10" s="1"/>
  <c r="G90" i="10" s="1"/>
  <c r="H86" i="10"/>
  <c r="K86" i="10"/>
  <c r="F91" i="10" l="1"/>
  <c r="D91" i="10" s="1"/>
  <c r="E91" i="10" s="1"/>
  <c r="G91" i="10" s="1"/>
  <c r="I87" i="10"/>
  <c r="K87" i="10"/>
  <c r="J87" i="10"/>
  <c r="F92" i="10" l="1"/>
  <c r="D92" i="10" s="1"/>
  <c r="E92" i="10" s="1"/>
  <c r="G92" i="10" s="1"/>
  <c r="I88" i="10"/>
  <c r="K88" i="10"/>
  <c r="J88" i="10"/>
  <c r="H87" i="10"/>
  <c r="F93" i="10" l="1"/>
  <c r="D93" i="10" s="1"/>
  <c r="E93" i="10" s="1"/>
  <c r="G93" i="10" s="1"/>
  <c r="I89" i="10"/>
  <c r="K89" i="10"/>
  <c r="J89" i="10"/>
  <c r="H88" i="10"/>
  <c r="F94" i="10" l="1"/>
  <c r="D94" i="10" s="1"/>
  <c r="E94" i="10" s="1"/>
  <c r="G94" i="10" s="1"/>
  <c r="I90" i="10"/>
  <c r="K90" i="10"/>
  <c r="J90" i="10"/>
  <c r="H89" i="10"/>
  <c r="F95" i="10" l="1"/>
  <c r="D95" i="10" s="1"/>
  <c r="E95" i="10" s="1"/>
  <c r="G95" i="10" s="1"/>
  <c r="I91" i="10"/>
  <c r="K91" i="10"/>
  <c r="J91" i="10"/>
  <c r="H90" i="10"/>
  <c r="F96" i="10" l="1"/>
  <c r="D96" i="10" s="1"/>
  <c r="E96" i="10" s="1"/>
  <c r="G96" i="10" s="1"/>
  <c r="I92" i="10"/>
  <c r="K92" i="10"/>
  <c r="J92" i="10"/>
  <c r="H91" i="10"/>
  <c r="F97" i="10" l="1"/>
  <c r="D97" i="10" s="1"/>
  <c r="E97" i="10" s="1"/>
  <c r="G97" i="10" s="1"/>
  <c r="H92" i="10"/>
  <c r="I93" i="10"/>
  <c r="J93" i="10"/>
  <c r="F98" i="10" l="1"/>
  <c r="D98" i="10" s="1"/>
  <c r="E98" i="10" s="1"/>
  <c r="G98" i="10" s="1"/>
  <c r="H93" i="10"/>
  <c r="K93" i="10"/>
  <c r="F99" i="10" l="1"/>
  <c r="D99" i="10" s="1"/>
  <c r="E99" i="10" s="1"/>
  <c r="G99" i="10" s="1"/>
  <c r="I94" i="10"/>
  <c r="K94" i="10"/>
  <c r="J94" i="10"/>
  <c r="F100" i="10" l="1"/>
  <c r="D100" i="10" s="1"/>
  <c r="E100" i="10" s="1"/>
  <c r="G100" i="10" s="1"/>
  <c r="I95" i="10"/>
  <c r="K95" i="10"/>
  <c r="J95" i="10"/>
  <c r="H94" i="10"/>
  <c r="F101" i="10" l="1"/>
  <c r="D101" i="10" s="1"/>
  <c r="E101" i="10" s="1"/>
  <c r="G101" i="10" s="1"/>
  <c r="I96" i="10"/>
  <c r="K96" i="10"/>
  <c r="J96" i="10"/>
  <c r="H95" i="10"/>
  <c r="F102" i="10" l="1"/>
  <c r="D102" i="10" s="1"/>
  <c r="E102" i="10" s="1"/>
  <c r="G102" i="10" s="1"/>
  <c r="I97" i="10"/>
  <c r="K97" i="10"/>
  <c r="J97" i="10"/>
  <c r="H96" i="10"/>
  <c r="F103" i="10" l="1"/>
  <c r="D103" i="10" s="1"/>
  <c r="E103" i="10" s="1"/>
  <c r="G103" i="10" s="1"/>
  <c r="I98" i="10"/>
  <c r="K98" i="10"/>
  <c r="J98" i="10"/>
  <c r="H97" i="10"/>
  <c r="F104" i="10" l="1"/>
  <c r="D104" i="10" s="1"/>
  <c r="E104" i="10" s="1"/>
  <c r="G104" i="10" s="1"/>
  <c r="H98" i="10"/>
  <c r="I99" i="10"/>
  <c r="J99" i="10"/>
  <c r="F105" i="10" l="1"/>
  <c r="D105" i="10" s="1"/>
  <c r="E105" i="10" s="1"/>
  <c r="G105" i="10" s="1"/>
  <c r="H99" i="10"/>
  <c r="K99" i="10"/>
  <c r="F106" i="10" l="1"/>
  <c r="D106" i="10" s="1"/>
  <c r="E106" i="10" s="1"/>
  <c r="G106" i="10" s="1"/>
  <c r="I100" i="10"/>
  <c r="K100" i="10"/>
  <c r="J100" i="10"/>
  <c r="F107" i="10" l="1"/>
  <c r="D107" i="10" s="1"/>
  <c r="E107" i="10" s="1"/>
  <c r="G107" i="10" s="1"/>
  <c r="I101" i="10"/>
  <c r="K101" i="10"/>
  <c r="J101" i="10"/>
  <c r="H100" i="10"/>
  <c r="F108" i="10" l="1"/>
  <c r="D108" i="10" s="1"/>
  <c r="E108" i="10" s="1"/>
  <c r="G108" i="10" s="1"/>
  <c r="I102" i="10"/>
  <c r="K102" i="10"/>
  <c r="J102" i="10"/>
  <c r="H101" i="10"/>
  <c r="F109" i="10" l="1"/>
  <c r="D109" i="10" s="1"/>
  <c r="E109" i="10" s="1"/>
  <c r="G109" i="10" s="1"/>
  <c r="I103" i="10"/>
  <c r="K103" i="10"/>
  <c r="J103" i="10"/>
  <c r="H102" i="10"/>
  <c r="F110" i="10" l="1"/>
  <c r="D110" i="10" s="1"/>
  <c r="E110" i="10" s="1"/>
  <c r="G110" i="10" s="1"/>
  <c r="I104" i="10"/>
  <c r="K104" i="10"/>
  <c r="J104" i="10"/>
  <c r="H103" i="10"/>
  <c r="F111" i="10" l="1"/>
  <c r="D111" i="10" s="1"/>
  <c r="E111" i="10" s="1"/>
  <c r="G111" i="10" s="1"/>
  <c r="I105" i="10"/>
  <c r="K105" i="10"/>
  <c r="J105" i="10"/>
  <c r="H104" i="10"/>
  <c r="F112" i="10" l="1"/>
  <c r="D112" i="10" s="1"/>
  <c r="E112" i="10" s="1"/>
  <c r="G112" i="10" s="1"/>
  <c r="I106" i="10"/>
  <c r="K106" i="10"/>
  <c r="J106" i="10"/>
  <c r="H105" i="10"/>
  <c r="F113" i="10" l="1"/>
  <c r="D113" i="10" s="1"/>
  <c r="E113" i="10" s="1"/>
  <c r="G113" i="10" s="1"/>
  <c r="I107" i="10"/>
  <c r="K107" i="10" s="1"/>
  <c r="J107" i="10"/>
  <c r="H106" i="10"/>
  <c r="F114" i="10" l="1"/>
  <c r="D114" i="10" s="1"/>
  <c r="E114" i="10" s="1"/>
  <c r="G114" i="10" s="1"/>
  <c r="I108" i="10"/>
  <c r="K108" i="10"/>
  <c r="J108" i="10"/>
  <c r="H107" i="10"/>
  <c r="F115" i="10" l="1"/>
  <c r="D115" i="10" s="1"/>
  <c r="E115" i="10" s="1"/>
  <c r="G115" i="10" s="1"/>
  <c r="I109" i="10"/>
  <c r="K109" i="10"/>
  <c r="J109" i="10"/>
  <c r="H108" i="10"/>
  <c r="F116" i="10" l="1"/>
  <c r="D116" i="10" s="1"/>
  <c r="E116" i="10" s="1"/>
  <c r="G116" i="10" s="1"/>
  <c r="I110" i="10"/>
  <c r="K110" i="10" s="1"/>
  <c r="J110" i="10"/>
  <c r="H109" i="10"/>
  <c r="F117" i="10" l="1"/>
  <c r="D117" i="10" s="1"/>
  <c r="E117" i="10" s="1"/>
  <c r="G117" i="10" s="1"/>
  <c r="I111" i="10"/>
  <c r="J111" i="10"/>
  <c r="H110" i="10"/>
  <c r="H111" i="10" l="1"/>
  <c r="F118" i="10"/>
  <c r="D118" i="10" s="1"/>
  <c r="E118" i="10" s="1"/>
  <c r="G118" i="10" s="1"/>
  <c r="K111" i="10"/>
  <c r="F119" i="10" l="1"/>
  <c r="D119" i="10" s="1"/>
  <c r="E119" i="10" s="1"/>
  <c r="G119" i="10" s="1"/>
  <c r="I112" i="10"/>
  <c r="K112" i="10" s="1"/>
  <c r="J112" i="10"/>
  <c r="F120" i="10" l="1"/>
  <c r="D120" i="10" s="1"/>
  <c r="E120" i="10" s="1"/>
  <c r="G120" i="10" s="1"/>
  <c r="H112" i="10"/>
  <c r="I113" i="10"/>
  <c r="K113" i="10" s="1"/>
  <c r="J113" i="10"/>
  <c r="I114" i="10" l="1"/>
  <c r="K114" i="10" s="1"/>
  <c r="J114" i="10"/>
  <c r="F121" i="10"/>
  <c r="D121" i="10" s="1"/>
  <c r="E121" i="10" s="1"/>
  <c r="G121" i="10" s="1"/>
  <c r="H113" i="10"/>
  <c r="F122" i="10" l="1"/>
  <c r="D122" i="10"/>
  <c r="E122" i="10" s="1"/>
  <c r="G122" i="10" s="1"/>
  <c r="I115" i="10"/>
  <c r="J115" i="10"/>
  <c r="H114" i="10"/>
  <c r="H115" i="10" l="1"/>
  <c r="F123" i="10"/>
  <c r="D123" i="10" s="1"/>
  <c r="E123" i="10" s="1"/>
  <c r="G123" i="10" s="1"/>
  <c r="K115" i="10"/>
  <c r="F124" i="10" l="1"/>
  <c r="D124" i="10" s="1"/>
  <c r="E124" i="10" s="1"/>
  <c r="G124" i="10" s="1"/>
  <c r="I116" i="10"/>
  <c r="K116" i="10" s="1"/>
  <c r="J116" i="10"/>
  <c r="F125" i="10" l="1"/>
  <c r="D125" i="10" s="1"/>
  <c r="E125" i="10" s="1"/>
  <c r="G125" i="10" s="1"/>
  <c r="H116" i="10"/>
  <c r="I117" i="10"/>
  <c r="J117" i="10"/>
  <c r="F126" i="10" l="1"/>
  <c r="D126" i="10"/>
  <c r="E126" i="10" s="1"/>
  <c r="G126" i="10" s="1"/>
  <c r="H117" i="10"/>
  <c r="K117" i="10"/>
  <c r="F127" i="10" l="1"/>
  <c r="G127" i="10"/>
  <c r="D127" i="10"/>
  <c r="E127" i="10" s="1"/>
  <c r="I118" i="10"/>
  <c r="J118" i="10"/>
  <c r="H118" i="10" l="1"/>
  <c r="F128" i="10"/>
  <c r="D128" i="10" s="1"/>
  <c r="E128" i="10" s="1"/>
  <c r="G128" i="10" s="1"/>
  <c r="K118" i="10"/>
  <c r="F129" i="10" l="1"/>
  <c r="D129" i="10" s="1"/>
  <c r="E129" i="10" s="1"/>
  <c r="G129" i="10" s="1"/>
  <c r="I119" i="10"/>
  <c r="K119" i="10" s="1"/>
  <c r="J119" i="10"/>
  <c r="F130" i="10" l="1"/>
  <c r="D130" i="10" s="1"/>
  <c r="E130" i="10" s="1"/>
  <c r="G130" i="10" s="1"/>
  <c r="H119" i="10"/>
  <c r="I120" i="10"/>
  <c r="K120" i="10" s="1"/>
  <c r="J120" i="10"/>
  <c r="I121" i="10" l="1"/>
  <c r="K121" i="10" s="1"/>
  <c r="J121" i="10"/>
  <c r="F131" i="10"/>
  <c r="D131" i="10" s="1"/>
  <c r="E131" i="10" s="1"/>
  <c r="G131" i="10" s="1"/>
  <c r="H120" i="10"/>
  <c r="F132" i="10" l="1"/>
  <c r="D132" i="10"/>
  <c r="E132" i="10" s="1"/>
  <c r="G132" i="10" s="1"/>
  <c r="I122" i="10"/>
  <c r="J122" i="10"/>
  <c r="H121" i="10"/>
  <c r="H122" i="10" l="1"/>
  <c r="F133" i="10"/>
  <c r="D133" i="10" s="1"/>
  <c r="E133" i="10" s="1"/>
  <c r="G133" i="10" s="1"/>
  <c r="K122" i="10"/>
  <c r="F134" i="10" l="1"/>
  <c r="D134" i="10" s="1"/>
  <c r="E134" i="10" s="1"/>
  <c r="G134" i="10" s="1"/>
  <c r="I123" i="10"/>
  <c r="K123" i="10" s="1"/>
  <c r="J123" i="10"/>
  <c r="F135" i="10" l="1"/>
  <c r="D135" i="10" s="1"/>
  <c r="E135" i="10" s="1"/>
  <c r="G135" i="10" s="1"/>
  <c r="H123" i="10"/>
  <c r="I124" i="10"/>
  <c r="J124" i="10"/>
  <c r="F136" i="10" l="1"/>
  <c r="D136" i="10"/>
  <c r="E136" i="10" s="1"/>
  <c r="G136" i="10" s="1"/>
  <c r="H124" i="10"/>
  <c r="K124" i="10"/>
  <c r="F137" i="10" l="1"/>
  <c r="D137" i="10"/>
  <c r="E137" i="10" s="1"/>
  <c r="G137" i="10" s="1"/>
  <c r="I125" i="10"/>
  <c r="K125" i="10"/>
  <c r="J125" i="10"/>
  <c r="F138" i="10" l="1"/>
  <c r="D138" i="10"/>
  <c r="E138" i="10" s="1"/>
  <c r="G138" i="10" s="1"/>
  <c r="H125" i="10"/>
  <c r="I126" i="10"/>
  <c r="K126" i="10" s="1"/>
  <c r="J126" i="10"/>
  <c r="I127" i="10" l="1"/>
  <c r="K127" i="10" s="1"/>
  <c r="J127" i="10"/>
  <c r="F139" i="10"/>
  <c r="D139" i="10" s="1"/>
  <c r="E139" i="10" s="1"/>
  <c r="G139" i="10" s="1"/>
  <c r="H126" i="10"/>
  <c r="F140" i="10" l="1"/>
  <c r="D140" i="10"/>
  <c r="E140" i="10" s="1"/>
  <c r="G140" i="10" s="1"/>
  <c r="I128" i="10"/>
  <c r="K128" i="10"/>
  <c r="J128" i="10"/>
  <c r="H127" i="10"/>
  <c r="F141" i="10" l="1"/>
  <c r="D141" i="10"/>
  <c r="E141" i="10" s="1"/>
  <c r="G141" i="10" s="1"/>
  <c r="H128" i="10"/>
  <c r="I129" i="10"/>
  <c r="K129" i="10" s="1"/>
  <c r="J129" i="10"/>
  <c r="I130" i="10" l="1"/>
  <c r="K130" i="10"/>
  <c r="J130" i="10"/>
  <c r="F142" i="10"/>
  <c r="D142" i="10" s="1"/>
  <c r="E142" i="10" s="1"/>
  <c r="G142" i="10" s="1"/>
  <c r="H129" i="10"/>
  <c r="F143" i="10" l="1"/>
  <c r="D143" i="10" s="1"/>
  <c r="E143" i="10" s="1"/>
  <c r="G143" i="10" s="1"/>
  <c r="I131" i="10"/>
  <c r="K131" i="10" s="1"/>
  <c r="J131" i="10"/>
  <c r="H130" i="10"/>
  <c r="F144" i="10" l="1"/>
  <c r="D144" i="10"/>
  <c r="E144" i="10" s="1"/>
  <c r="G144" i="10" s="1"/>
  <c r="H131" i="10"/>
  <c r="I132" i="10"/>
  <c r="K132" i="10" s="1"/>
  <c r="J132" i="10"/>
  <c r="I133" i="10" l="1"/>
  <c r="K133" i="10" s="1"/>
  <c r="J133" i="10"/>
  <c r="F145" i="10"/>
  <c r="D145" i="10" s="1"/>
  <c r="E145" i="10" s="1"/>
  <c r="G145" i="10" s="1"/>
  <c r="H132" i="10"/>
  <c r="F146" i="10" l="1"/>
  <c r="D146" i="10"/>
  <c r="E146" i="10" s="1"/>
  <c r="G146" i="10" s="1"/>
  <c r="I134" i="10"/>
  <c r="K134" i="10"/>
  <c r="J134" i="10"/>
  <c r="H133" i="10"/>
  <c r="F147" i="10" l="1"/>
  <c r="D147" i="10" s="1"/>
  <c r="E147" i="10" s="1"/>
  <c r="G147" i="10" s="1"/>
  <c r="H134" i="10"/>
  <c r="I135" i="10"/>
  <c r="K135" i="10" s="1"/>
  <c r="J135" i="10"/>
  <c r="I136" i="10" l="1"/>
  <c r="K136" i="10" s="1"/>
  <c r="J136" i="10"/>
  <c r="F148" i="10"/>
  <c r="D148" i="10" s="1"/>
  <c r="E148" i="10" s="1"/>
  <c r="G148" i="10" s="1"/>
  <c r="H135" i="10"/>
  <c r="F149" i="10" l="1"/>
  <c r="D149" i="10"/>
  <c r="E149" i="10" s="1"/>
  <c r="G149" i="10" s="1"/>
  <c r="I137" i="10"/>
  <c r="K137" i="10"/>
  <c r="J137" i="10"/>
  <c r="H136" i="10"/>
  <c r="F150" i="10" l="1"/>
  <c r="D150" i="10"/>
  <c r="E150" i="10" s="1"/>
  <c r="G150" i="10" s="1"/>
  <c r="H137" i="10"/>
  <c r="I138" i="10"/>
  <c r="K138" i="10" s="1"/>
  <c r="J138" i="10"/>
  <c r="F151" i="10" l="1"/>
  <c r="D151" i="10" s="1"/>
  <c r="E151" i="10" s="1"/>
  <c r="G151" i="10" s="1"/>
  <c r="I139" i="10"/>
  <c r="K139" i="10" s="1"/>
  <c r="J139" i="10"/>
  <c r="H138" i="10"/>
  <c r="F152" i="10" l="1"/>
  <c r="D152" i="10" s="1"/>
  <c r="E152" i="10" s="1"/>
  <c r="G152" i="10" s="1"/>
  <c r="H139" i="10"/>
  <c r="I140" i="10"/>
  <c r="J140" i="10"/>
  <c r="F153" i="10" l="1"/>
  <c r="D153" i="10" s="1"/>
  <c r="E153" i="10" s="1"/>
  <c r="G153" i="10" s="1"/>
  <c r="H140" i="10"/>
  <c r="K140" i="10"/>
  <c r="F154" i="10" l="1"/>
  <c r="D154" i="10"/>
  <c r="E154" i="10" s="1"/>
  <c r="G154" i="10" s="1"/>
  <c r="I141" i="10"/>
  <c r="K141" i="10"/>
  <c r="J141" i="10"/>
  <c r="F155" i="10" l="1"/>
  <c r="D155" i="10"/>
  <c r="E155" i="10" s="1"/>
  <c r="G155" i="10" s="1"/>
  <c r="H141" i="10"/>
  <c r="I142" i="10"/>
  <c r="K142" i="10" s="1"/>
  <c r="J142" i="10"/>
  <c r="I143" i="10" l="1"/>
  <c r="K143" i="10" s="1"/>
  <c r="J143" i="10"/>
  <c r="F156" i="10"/>
  <c r="D156" i="10" s="1"/>
  <c r="E156" i="10" s="1"/>
  <c r="G156" i="10" s="1"/>
  <c r="H142" i="10"/>
  <c r="F157" i="10" l="1"/>
  <c r="D157" i="10" s="1"/>
  <c r="E157" i="10" s="1"/>
  <c r="G157" i="10" s="1"/>
  <c r="I144" i="10"/>
  <c r="K144" i="10" s="1"/>
  <c r="J144" i="10"/>
  <c r="H143" i="10"/>
  <c r="F158" i="10" l="1"/>
  <c r="D158" i="10" s="1"/>
  <c r="E158" i="10" s="1"/>
  <c r="G158" i="10" s="1"/>
  <c r="H144" i="10"/>
  <c r="I145" i="10"/>
  <c r="K145" i="10" s="1"/>
  <c r="J145" i="10"/>
  <c r="I146" i="10" l="1"/>
  <c r="K146" i="10" s="1"/>
  <c r="J146" i="10"/>
  <c r="F159" i="10"/>
  <c r="D159" i="10" s="1"/>
  <c r="E159" i="10" s="1"/>
  <c r="G159" i="10" s="1"/>
  <c r="H145" i="10"/>
  <c r="F160" i="10" l="1"/>
  <c r="D160" i="10"/>
  <c r="E160" i="10" s="1"/>
  <c r="G160" i="10" s="1"/>
  <c r="I147" i="10"/>
  <c r="J147" i="10"/>
  <c r="H146" i="10"/>
  <c r="H147" i="10" l="1"/>
  <c r="F161" i="10"/>
  <c r="D161" i="10" s="1"/>
  <c r="E161" i="10" s="1"/>
  <c r="G161" i="10" s="1"/>
  <c r="K147" i="10"/>
  <c r="F162" i="10" l="1"/>
  <c r="D162" i="10" s="1"/>
  <c r="E162" i="10" s="1"/>
  <c r="G162" i="10" s="1"/>
  <c r="I148" i="10"/>
  <c r="K148" i="10" s="1"/>
  <c r="J148" i="10"/>
  <c r="F163" i="10" l="1"/>
  <c r="D163" i="10" s="1"/>
  <c r="E163" i="10" s="1"/>
  <c r="G163" i="10" s="1"/>
  <c r="H148" i="10"/>
  <c r="I149" i="10"/>
  <c r="K149" i="10" s="1"/>
  <c r="J149" i="10"/>
  <c r="I150" i="10" l="1"/>
  <c r="J150" i="10"/>
  <c r="F164" i="10"/>
  <c r="D164" i="10"/>
  <c r="E164" i="10" s="1"/>
  <c r="G164" i="10" s="1"/>
  <c r="H149" i="10"/>
  <c r="F165" i="10" l="1"/>
  <c r="D165" i="10" s="1"/>
  <c r="E165" i="10" s="1"/>
  <c r="G165" i="10" s="1"/>
  <c r="H150" i="10"/>
  <c r="K150" i="10"/>
  <c r="F166" i="10" l="1"/>
  <c r="D166" i="10"/>
  <c r="E166" i="10" s="1"/>
  <c r="G166" i="10" s="1"/>
  <c r="I151" i="10"/>
  <c r="K151" i="10"/>
  <c r="J151" i="10"/>
  <c r="F167" i="10" l="1"/>
  <c r="G167" i="10"/>
  <c r="D167" i="10"/>
  <c r="E167" i="10" s="1"/>
  <c r="I152" i="10"/>
  <c r="J152" i="10"/>
  <c r="H151" i="10"/>
  <c r="H152" i="10" l="1"/>
  <c r="F168" i="10"/>
  <c r="D168" i="10" s="1"/>
  <c r="E168" i="10" s="1"/>
  <c r="G168" i="10" s="1"/>
  <c r="K152" i="10"/>
  <c r="F169" i="10" l="1"/>
  <c r="D169" i="10"/>
  <c r="E169" i="10" s="1"/>
  <c r="G169" i="10" s="1"/>
  <c r="I153" i="10"/>
  <c r="K153" i="10"/>
  <c r="J153" i="10"/>
  <c r="F170" i="10" l="1"/>
  <c r="D170" i="10" s="1"/>
  <c r="E170" i="10" s="1"/>
  <c r="G170" i="10" s="1"/>
  <c r="H153" i="10"/>
  <c r="I154" i="10"/>
  <c r="J154" i="10"/>
  <c r="F171" i="10" l="1"/>
  <c r="D171" i="10" s="1"/>
  <c r="E171" i="10" s="1"/>
  <c r="G171" i="10" s="1"/>
  <c r="H154" i="10"/>
  <c r="K154" i="10"/>
  <c r="F172" i="10" l="1"/>
  <c r="D172" i="10" s="1"/>
  <c r="E172" i="10" s="1"/>
  <c r="G172" i="10" s="1"/>
  <c r="I155" i="10"/>
  <c r="K155" i="10"/>
  <c r="J155" i="10"/>
  <c r="F173" i="10" l="1"/>
  <c r="D173" i="10" s="1"/>
  <c r="E173" i="10" s="1"/>
  <c r="G173" i="10" s="1"/>
  <c r="I156" i="10"/>
  <c r="K156" i="10"/>
  <c r="J156" i="10"/>
  <c r="H155" i="10"/>
  <c r="F174" i="10" l="1"/>
  <c r="D174" i="10" s="1"/>
  <c r="E174" i="10" s="1"/>
  <c r="G174" i="10" s="1"/>
  <c r="I157" i="10"/>
  <c r="K157" i="10"/>
  <c r="J157" i="10"/>
  <c r="H156" i="10"/>
  <c r="F175" i="10" l="1"/>
  <c r="D175" i="10" s="1"/>
  <c r="E175" i="10" s="1"/>
  <c r="G175" i="10" s="1"/>
  <c r="I158" i="10"/>
  <c r="K158" i="10"/>
  <c r="J158" i="10"/>
  <c r="H157" i="10"/>
  <c r="F176" i="10" l="1"/>
  <c r="D176" i="10" s="1"/>
  <c r="E176" i="10" s="1"/>
  <c r="G176" i="10" s="1"/>
  <c r="I159" i="10"/>
  <c r="K159" i="10" s="1"/>
  <c r="J159" i="10"/>
  <c r="H158" i="10"/>
  <c r="F177" i="10" l="1"/>
  <c r="D177" i="10" s="1"/>
  <c r="E177" i="10" s="1"/>
  <c r="G177" i="10" s="1"/>
  <c r="I160" i="10"/>
  <c r="K160" i="10"/>
  <c r="J160" i="10"/>
  <c r="H159" i="10"/>
  <c r="F178" i="10" l="1"/>
  <c r="D178" i="10" s="1"/>
  <c r="E178" i="10" s="1"/>
  <c r="G178" i="10" s="1"/>
  <c r="I161" i="10"/>
  <c r="K161" i="10"/>
  <c r="J161" i="10"/>
  <c r="H160" i="10"/>
  <c r="F179" i="10" l="1"/>
  <c r="D179" i="10" s="1"/>
  <c r="E179" i="10" s="1"/>
  <c r="G179" i="10" s="1"/>
  <c r="I162" i="10"/>
  <c r="K162" i="10" s="1"/>
  <c r="J162" i="10"/>
  <c r="H161" i="10"/>
  <c r="F180" i="10" l="1"/>
  <c r="D180" i="10" s="1"/>
  <c r="E180" i="10" s="1"/>
  <c r="G180" i="10" s="1"/>
  <c r="I163" i="10"/>
  <c r="K163" i="10"/>
  <c r="J163" i="10"/>
  <c r="H162" i="10"/>
  <c r="F181" i="10" l="1"/>
  <c r="D181" i="10" s="1"/>
  <c r="E181" i="10" s="1"/>
  <c r="G181" i="10" s="1"/>
  <c r="I164" i="10"/>
  <c r="K164" i="10"/>
  <c r="J164" i="10"/>
  <c r="H163" i="10"/>
  <c r="F182" i="10" l="1"/>
  <c r="D182" i="10" s="1"/>
  <c r="E182" i="10" s="1"/>
  <c r="G182" i="10" s="1"/>
  <c r="I165" i="10"/>
  <c r="K165" i="10"/>
  <c r="J165" i="10"/>
  <c r="H164" i="10"/>
  <c r="F183" i="10" l="1"/>
  <c r="D183" i="10" s="1"/>
  <c r="E183" i="10" s="1"/>
  <c r="G183" i="10" s="1"/>
  <c r="I166" i="10"/>
  <c r="K166" i="10"/>
  <c r="J166" i="10"/>
  <c r="H165" i="10"/>
  <c r="F184" i="10" l="1"/>
  <c r="D184" i="10" s="1"/>
  <c r="E184" i="10" s="1"/>
  <c r="G184" i="10" s="1"/>
  <c r="I167" i="10"/>
  <c r="K167" i="10"/>
  <c r="J167" i="10"/>
  <c r="H166" i="10"/>
  <c r="F185" i="10" l="1"/>
  <c r="D185" i="10" s="1"/>
  <c r="E185" i="10" s="1"/>
  <c r="G185" i="10" s="1"/>
  <c r="I168" i="10"/>
  <c r="K168" i="10"/>
  <c r="J168" i="10"/>
  <c r="H167" i="10"/>
  <c r="F186" i="10" l="1"/>
  <c r="D186" i="10" s="1"/>
  <c r="E186" i="10" s="1"/>
  <c r="G186" i="10" s="1"/>
  <c r="I169" i="10"/>
  <c r="K169" i="10"/>
  <c r="J169" i="10"/>
  <c r="H168" i="10"/>
  <c r="F187" i="10" l="1"/>
  <c r="D187" i="10" s="1"/>
  <c r="E187" i="10" s="1"/>
  <c r="G187" i="10" s="1"/>
  <c r="I170" i="10"/>
  <c r="K170" i="10"/>
  <c r="J170" i="10"/>
  <c r="H169" i="10"/>
  <c r="F188" i="10" l="1"/>
  <c r="D188" i="10" s="1"/>
  <c r="E188" i="10" s="1"/>
  <c r="G188" i="10" s="1"/>
  <c r="I171" i="10"/>
  <c r="K171" i="10" s="1"/>
  <c r="J171" i="10"/>
  <c r="H170" i="10"/>
  <c r="F189" i="10" l="1"/>
  <c r="D189" i="10" s="1"/>
  <c r="E189" i="10" s="1"/>
  <c r="G189" i="10" s="1"/>
  <c r="I172" i="10"/>
  <c r="K172" i="10" s="1"/>
  <c r="J172" i="10"/>
  <c r="H171" i="10"/>
  <c r="F190" i="10" l="1"/>
  <c r="D190" i="10" s="1"/>
  <c r="E190" i="10" s="1"/>
  <c r="G190" i="10" s="1"/>
  <c r="I173" i="10"/>
  <c r="K173" i="10"/>
  <c r="J173" i="10"/>
  <c r="H172" i="10"/>
  <c r="F191" i="10" l="1"/>
  <c r="D191" i="10" s="1"/>
  <c r="E191" i="10" s="1"/>
  <c r="G191" i="10" s="1"/>
  <c r="I174" i="10"/>
  <c r="K174" i="10"/>
  <c r="J174" i="10"/>
  <c r="H173" i="10"/>
  <c r="F192" i="10" l="1"/>
  <c r="D192" i="10" s="1"/>
  <c r="E192" i="10" s="1"/>
  <c r="G192" i="10" s="1"/>
  <c r="I175" i="10"/>
  <c r="K175" i="10"/>
  <c r="J175" i="10"/>
  <c r="H174" i="10"/>
  <c r="F193" i="10" l="1"/>
  <c r="D193" i="10" s="1"/>
  <c r="E193" i="10" s="1"/>
  <c r="G193" i="10" s="1"/>
  <c r="H175" i="10"/>
  <c r="I176" i="10"/>
  <c r="J176" i="10"/>
  <c r="F194" i="10" l="1"/>
  <c r="D194" i="10" s="1"/>
  <c r="E194" i="10" s="1"/>
  <c r="G194" i="10" s="1"/>
  <c r="H176" i="10"/>
  <c r="K176" i="10"/>
  <c r="F195" i="10" l="1"/>
  <c r="D195" i="10" s="1"/>
  <c r="E195" i="10" s="1"/>
  <c r="G195" i="10" s="1"/>
  <c r="I177" i="10"/>
  <c r="J177" i="10"/>
  <c r="F196" i="10" l="1"/>
  <c r="D196" i="10" s="1"/>
  <c r="E196" i="10" s="1"/>
  <c r="G196" i="10" s="1"/>
  <c r="H177" i="10"/>
  <c r="K177" i="10"/>
  <c r="F197" i="10" l="1"/>
  <c r="D197" i="10" s="1"/>
  <c r="E197" i="10" s="1"/>
  <c r="G197" i="10" s="1"/>
  <c r="I178" i="10"/>
  <c r="K178" i="10"/>
  <c r="J178" i="10"/>
  <c r="F198" i="10" l="1"/>
  <c r="D198" i="10" s="1"/>
  <c r="E198" i="10" s="1"/>
  <c r="G198" i="10" s="1"/>
  <c r="I179" i="10"/>
  <c r="K179" i="10"/>
  <c r="J179" i="10"/>
  <c r="H178" i="10"/>
  <c r="F199" i="10" l="1"/>
  <c r="D199" i="10" s="1"/>
  <c r="E199" i="10" s="1"/>
  <c r="G199" i="10" s="1"/>
  <c r="I180" i="10"/>
  <c r="K180" i="10"/>
  <c r="J180" i="10"/>
  <c r="H179" i="10"/>
  <c r="F200" i="10" l="1"/>
  <c r="D200" i="10" s="1"/>
  <c r="E200" i="10" s="1"/>
  <c r="G200" i="10" s="1"/>
  <c r="I181" i="10"/>
  <c r="K181" i="10"/>
  <c r="J181" i="10"/>
  <c r="H180" i="10"/>
  <c r="F201" i="10" l="1"/>
  <c r="D201" i="10" s="1"/>
  <c r="E201" i="10" s="1"/>
  <c r="G201" i="10" s="1"/>
  <c r="I182" i="10"/>
  <c r="K182" i="10"/>
  <c r="J182" i="10"/>
  <c r="H181" i="10"/>
  <c r="F202" i="10" l="1"/>
  <c r="D202" i="10" s="1"/>
  <c r="E202" i="10" s="1"/>
  <c r="G202" i="10" s="1"/>
  <c r="I183" i="10"/>
  <c r="K183" i="10"/>
  <c r="J183" i="10"/>
  <c r="H182" i="10"/>
  <c r="F203" i="10" l="1"/>
  <c r="D203" i="10" s="1"/>
  <c r="E203" i="10" s="1"/>
  <c r="G203" i="10" s="1"/>
  <c r="H183" i="10"/>
  <c r="I184" i="10"/>
  <c r="J184" i="10"/>
  <c r="F204" i="10" l="1"/>
  <c r="D204" i="10" s="1"/>
  <c r="E204" i="10" s="1"/>
  <c r="G204" i="10" s="1"/>
  <c r="H184" i="10"/>
  <c r="K184" i="10"/>
  <c r="F205" i="10" l="1"/>
  <c r="D205" i="10" s="1"/>
  <c r="E205" i="10" s="1"/>
  <c r="G205" i="10" s="1"/>
  <c r="I185" i="10"/>
  <c r="K185" i="10" s="1"/>
  <c r="J185" i="10"/>
  <c r="F206" i="10" l="1"/>
  <c r="D206" i="10" s="1"/>
  <c r="E206" i="10" s="1"/>
  <c r="G206" i="10" s="1"/>
  <c r="I186" i="10"/>
  <c r="H186" i="10" s="1"/>
  <c r="J186" i="10"/>
  <c r="H185" i="10"/>
  <c r="F207" i="10" l="1"/>
  <c r="D207" i="10" s="1"/>
  <c r="E207" i="10" s="1"/>
  <c r="G207" i="10" s="1"/>
  <c r="K186" i="10"/>
  <c r="F208" i="10" l="1"/>
  <c r="D208" i="10" s="1"/>
  <c r="E208" i="10" s="1"/>
  <c r="G208" i="10" s="1"/>
  <c r="I187" i="10"/>
  <c r="K187" i="10"/>
  <c r="J187" i="10"/>
  <c r="F209" i="10" l="1"/>
  <c r="D209" i="10" s="1"/>
  <c r="E209" i="10" s="1"/>
  <c r="G209" i="10" s="1"/>
  <c r="I188" i="10"/>
  <c r="K188" i="10"/>
  <c r="J188" i="10"/>
  <c r="H187" i="10"/>
  <c r="F210" i="10" l="1"/>
  <c r="D210" i="10" s="1"/>
  <c r="E210" i="10" s="1"/>
  <c r="G210" i="10" s="1"/>
  <c r="H188" i="10"/>
  <c r="I189" i="10"/>
  <c r="H189" i="10" s="1"/>
  <c r="J189" i="10"/>
  <c r="F211" i="10" l="1"/>
  <c r="D211" i="10" s="1"/>
  <c r="E211" i="10" s="1"/>
  <c r="G211" i="10" s="1"/>
  <c r="K189" i="10"/>
  <c r="F212" i="10" l="1"/>
  <c r="D212" i="10" s="1"/>
  <c r="E212" i="10" s="1"/>
  <c r="G212" i="10" s="1"/>
  <c r="I190" i="10"/>
  <c r="K190" i="10"/>
  <c r="J190" i="10"/>
  <c r="F213" i="10" l="1"/>
  <c r="D213" i="10" s="1"/>
  <c r="E213" i="10" s="1"/>
  <c r="G213" i="10" s="1"/>
  <c r="H190" i="10"/>
  <c r="I191" i="10"/>
  <c r="J191" i="10"/>
  <c r="F214" i="10" l="1"/>
  <c r="D214" i="10" s="1"/>
  <c r="E214" i="10" s="1"/>
  <c r="G214" i="10" s="1"/>
  <c r="H191" i="10"/>
  <c r="K191" i="10"/>
  <c r="F215" i="10" l="1"/>
  <c r="D215" i="10" s="1"/>
  <c r="E215" i="10" s="1"/>
  <c r="G215" i="10" s="1"/>
  <c r="I192" i="10"/>
  <c r="J192" i="10"/>
  <c r="F216" i="10" l="1"/>
  <c r="D216" i="10" s="1"/>
  <c r="E216" i="10" s="1"/>
  <c r="G216" i="10" s="1"/>
  <c r="H192" i="10"/>
  <c r="K192" i="10"/>
  <c r="F217" i="10" l="1"/>
  <c r="D217" i="10" s="1"/>
  <c r="E217" i="10" s="1"/>
  <c r="G217" i="10" s="1"/>
  <c r="I193" i="10"/>
  <c r="K193" i="10" s="1"/>
  <c r="J193" i="10"/>
  <c r="F218" i="10" l="1"/>
  <c r="D218" i="10" s="1"/>
  <c r="E218" i="10" s="1"/>
  <c r="G218" i="10" s="1"/>
  <c r="I194" i="10"/>
  <c r="K194" i="10"/>
  <c r="J194" i="10"/>
  <c r="H193" i="10"/>
  <c r="F219" i="10" l="1"/>
  <c r="D219" i="10" s="1"/>
  <c r="E219" i="10" s="1"/>
  <c r="G219" i="10" s="1"/>
  <c r="H194" i="10"/>
  <c r="I195" i="10"/>
  <c r="J195" i="10"/>
  <c r="F220" i="10" l="1"/>
  <c r="D220" i="10" s="1"/>
  <c r="E220" i="10" s="1"/>
  <c r="G220" i="10" s="1"/>
  <c r="H195" i="10"/>
  <c r="K195" i="10"/>
  <c r="F221" i="10" l="1"/>
  <c r="D221" i="10" s="1"/>
  <c r="E221" i="10" s="1"/>
  <c r="G221" i="10" s="1"/>
  <c r="I196" i="10"/>
  <c r="K196" i="10" s="1"/>
  <c r="J196" i="10"/>
  <c r="F222" i="10" l="1"/>
  <c r="D222" i="10" s="1"/>
  <c r="E222" i="10" s="1"/>
  <c r="G222" i="10" s="1"/>
  <c r="I197" i="10"/>
  <c r="K197" i="10" s="1"/>
  <c r="J197" i="10"/>
  <c r="H196" i="10"/>
  <c r="F223" i="10" l="1"/>
  <c r="D223" i="10" s="1"/>
  <c r="E223" i="10" s="1"/>
  <c r="G223" i="10" s="1"/>
  <c r="H197" i="10"/>
  <c r="I198" i="10"/>
  <c r="J198" i="10"/>
  <c r="F224" i="10" l="1"/>
  <c r="D224" i="10" s="1"/>
  <c r="E224" i="10" s="1"/>
  <c r="G224" i="10" s="1"/>
  <c r="H198" i="10"/>
  <c r="K198" i="10"/>
  <c r="F225" i="10" l="1"/>
  <c r="D225" i="10" s="1"/>
  <c r="E225" i="10" s="1"/>
  <c r="G225" i="10" s="1"/>
  <c r="I199" i="10"/>
  <c r="H199" i="10" s="1"/>
  <c r="J199" i="10"/>
  <c r="F226" i="10" l="1"/>
  <c r="D226" i="10" s="1"/>
  <c r="E226" i="10" s="1"/>
  <c r="G226" i="10" s="1"/>
  <c r="K199" i="10"/>
  <c r="F227" i="10" l="1"/>
  <c r="D227" i="10" s="1"/>
  <c r="E227" i="10" s="1"/>
  <c r="G227" i="10" s="1"/>
  <c r="I200" i="10"/>
  <c r="K200" i="10" s="1"/>
  <c r="J200" i="10"/>
  <c r="F228" i="10" l="1"/>
  <c r="D228" i="10" s="1"/>
  <c r="E228" i="10" s="1"/>
  <c r="G228" i="10" s="1"/>
  <c r="I201" i="10"/>
  <c r="K201" i="10" s="1"/>
  <c r="J201" i="10"/>
  <c r="H200" i="10"/>
  <c r="F229" i="10" l="1"/>
  <c r="D229" i="10" s="1"/>
  <c r="E229" i="10" s="1"/>
  <c r="G229" i="10" s="1"/>
  <c r="I202" i="10"/>
  <c r="K202" i="10"/>
  <c r="J202" i="10"/>
  <c r="H201" i="10"/>
  <c r="F230" i="10" l="1"/>
  <c r="D230" i="10" s="1"/>
  <c r="E230" i="10" s="1"/>
  <c r="G230" i="10" s="1"/>
  <c r="I203" i="10"/>
  <c r="K203" i="10"/>
  <c r="J203" i="10"/>
  <c r="H202" i="10"/>
  <c r="F231" i="10" l="1"/>
  <c r="D231" i="10" s="1"/>
  <c r="E231" i="10" s="1"/>
  <c r="G231" i="10" s="1"/>
  <c r="H203" i="10"/>
  <c r="I204" i="10"/>
  <c r="H204" i="10" s="1"/>
  <c r="J204" i="10"/>
  <c r="F232" i="10" l="1"/>
  <c r="D232" i="10" s="1"/>
  <c r="E232" i="10" s="1"/>
  <c r="G232" i="10" s="1"/>
  <c r="K204" i="10"/>
  <c r="F233" i="10" l="1"/>
  <c r="D233" i="10" s="1"/>
  <c r="E233" i="10" s="1"/>
  <c r="G233" i="10" s="1"/>
  <c r="I205" i="10"/>
  <c r="K205" i="10"/>
  <c r="J205" i="10"/>
  <c r="F234" i="10" l="1"/>
  <c r="D234" i="10" s="1"/>
  <c r="E234" i="10" s="1"/>
  <c r="G234" i="10" s="1"/>
  <c r="H205" i="10"/>
  <c r="I206" i="10"/>
  <c r="J206" i="10"/>
  <c r="F235" i="10" l="1"/>
  <c r="D235" i="10" s="1"/>
  <c r="E235" i="10" s="1"/>
  <c r="G235" i="10" s="1"/>
  <c r="H206" i="10"/>
  <c r="K206" i="10"/>
  <c r="F236" i="10" l="1"/>
  <c r="D236" i="10" s="1"/>
  <c r="E236" i="10" s="1"/>
  <c r="G236" i="10" s="1"/>
  <c r="I207" i="10"/>
  <c r="K207" i="10"/>
  <c r="J207" i="10"/>
  <c r="F237" i="10" l="1"/>
  <c r="D237" i="10" s="1"/>
  <c r="E237" i="10" s="1"/>
  <c r="G237" i="10" s="1"/>
  <c r="H207" i="10"/>
  <c r="I208" i="10"/>
  <c r="H208" i="10" s="1"/>
  <c r="J208" i="10"/>
  <c r="F238" i="10" l="1"/>
  <c r="D238" i="10" s="1"/>
  <c r="E238" i="10" s="1"/>
  <c r="G238" i="10" s="1"/>
  <c r="K208" i="10"/>
  <c r="F239" i="10" l="1"/>
  <c r="D239" i="10" s="1"/>
  <c r="E239" i="10" s="1"/>
  <c r="G239" i="10" s="1"/>
  <c r="I209" i="10"/>
  <c r="K209" i="10"/>
  <c r="J209" i="10"/>
  <c r="F240" i="10" l="1"/>
  <c r="D240" i="10"/>
  <c r="E240" i="10" s="1"/>
  <c r="G240" i="10" s="1"/>
  <c r="H209" i="10"/>
  <c r="I210" i="10"/>
  <c r="J210" i="10"/>
  <c r="K210" i="10"/>
  <c r="F241" i="10" l="1"/>
  <c r="D241" i="10" s="1"/>
  <c r="E241" i="10" s="1"/>
  <c r="G241" i="10" s="1"/>
  <c r="I211" i="10"/>
  <c r="J211" i="10"/>
  <c r="H210" i="10"/>
  <c r="F242" i="10" l="1"/>
  <c r="D242" i="10" s="1"/>
  <c r="E242" i="10" s="1"/>
  <c r="G242" i="10" s="1"/>
  <c r="H211" i="10"/>
  <c r="K211" i="10"/>
  <c r="F243" i="10" l="1"/>
  <c r="D243" i="10" s="1"/>
  <c r="E243" i="10" s="1"/>
  <c r="G243" i="10" s="1"/>
  <c r="I212" i="10"/>
  <c r="H212" i="10" s="1"/>
  <c r="J212" i="10"/>
  <c r="K212" i="10"/>
  <c r="F244" i="10" l="1"/>
  <c r="D244" i="10" s="1"/>
  <c r="E244" i="10" s="1"/>
  <c r="G244" i="10" s="1"/>
  <c r="I213" i="10"/>
  <c r="J213" i="10"/>
  <c r="F245" i="10" l="1"/>
  <c r="D245" i="10" s="1"/>
  <c r="E245" i="10" s="1"/>
  <c r="G245" i="10" s="1"/>
  <c r="H213" i="10"/>
  <c r="K213" i="10"/>
  <c r="F246" i="10" l="1"/>
  <c r="D246" i="10" s="1"/>
  <c r="E246" i="10" s="1"/>
  <c r="G246" i="10" s="1"/>
  <c r="I214" i="10"/>
  <c r="K214" i="10" s="1"/>
  <c r="J214" i="10"/>
  <c r="F247" i="10" l="1"/>
  <c r="D247" i="10" s="1"/>
  <c r="E247" i="10" s="1"/>
  <c r="G247" i="10" s="1"/>
  <c r="I215" i="10"/>
  <c r="K215" i="10"/>
  <c r="J215" i="10"/>
  <c r="H214" i="10"/>
  <c r="F248" i="10" l="1"/>
  <c r="D248" i="10" s="1"/>
  <c r="E248" i="10" s="1"/>
  <c r="G248" i="10" s="1"/>
  <c r="H215" i="10"/>
  <c r="I216" i="10"/>
  <c r="H216" i="10" s="1"/>
  <c r="J216" i="10"/>
  <c r="F249" i="10" l="1"/>
  <c r="D249" i="10" s="1"/>
  <c r="E249" i="10" s="1"/>
  <c r="G249" i="10" s="1"/>
  <c r="K216" i="10"/>
  <c r="F250" i="10" l="1"/>
  <c r="D250" i="10" s="1"/>
  <c r="E250" i="10" s="1"/>
  <c r="G250" i="10" s="1"/>
  <c r="I217" i="10"/>
  <c r="J217" i="10"/>
  <c r="H217" i="10" l="1"/>
  <c r="F251" i="10"/>
  <c r="D251" i="10"/>
  <c r="E251" i="10" s="1"/>
  <c r="G251" i="10" s="1"/>
  <c r="K217" i="10"/>
  <c r="F252" i="10" l="1"/>
  <c r="D252" i="10" s="1"/>
  <c r="E252" i="10" s="1"/>
  <c r="G252" i="10" s="1"/>
  <c r="I218" i="10"/>
  <c r="H218" i="10" s="1"/>
  <c r="J218" i="10"/>
  <c r="K218" i="10"/>
  <c r="F253" i="10" l="1"/>
  <c r="D253" i="10" s="1"/>
  <c r="E253" i="10" s="1"/>
  <c r="G253" i="10" s="1"/>
  <c r="I219" i="10"/>
  <c r="K219" i="10"/>
  <c r="J219" i="10"/>
  <c r="F254" i="10" l="1"/>
  <c r="D254" i="10" s="1"/>
  <c r="E254" i="10" s="1"/>
  <c r="G254" i="10" s="1"/>
  <c r="H219" i="10"/>
  <c r="I220" i="10"/>
  <c r="H220" i="10" s="1"/>
  <c r="J220" i="10"/>
  <c r="F255" i="10" l="1"/>
  <c r="D255" i="10" s="1"/>
  <c r="E255" i="10" s="1"/>
  <c r="G255" i="10" s="1"/>
  <c r="K220" i="10"/>
  <c r="F256" i="10" l="1"/>
  <c r="D256" i="10" s="1"/>
  <c r="E256" i="10" s="1"/>
  <c r="G256" i="10" s="1"/>
  <c r="I221" i="10"/>
  <c r="K221" i="10"/>
  <c r="J221" i="10"/>
  <c r="F257" i="10" l="1"/>
  <c r="D257" i="10" s="1"/>
  <c r="E257" i="10" s="1"/>
  <c r="G257" i="10" s="1"/>
  <c r="H221" i="10"/>
  <c r="I222" i="10"/>
  <c r="H222" i="10" s="1"/>
  <c r="J222" i="10"/>
  <c r="F258" i="10" l="1"/>
  <c r="D258" i="10" s="1"/>
  <c r="E258" i="10" s="1"/>
  <c r="G258" i="10" s="1"/>
  <c r="K222" i="10"/>
  <c r="F259" i="10" l="1"/>
  <c r="D259" i="10" s="1"/>
  <c r="E259" i="10" s="1"/>
  <c r="G259" i="10" s="1"/>
  <c r="I223" i="10"/>
  <c r="J223" i="10"/>
  <c r="H223" i="10" l="1"/>
  <c r="F260" i="10"/>
  <c r="D260" i="10" s="1"/>
  <c r="E260" i="10" s="1"/>
  <c r="G260" i="10" s="1"/>
  <c r="K223" i="10"/>
  <c r="F261" i="10" l="1"/>
  <c r="D261" i="10" s="1"/>
  <c r="E261" i="10" s="1"/>
  <c r="G261" i="10" s="1"/>
  <c r="I224" i="10"/>
  <c r="J224" i="10"/>
  <c r="K224" i="10"/>
  <c r="H224" i="10" l="1"/>
  <c r="F262" i="10"/>
  <c r="D262" i="10" s="1"/>
  <c r="E262" i="10" s="1"/>
  <c r="G262" i="10" s="1"/>
  <c r="I225" i="10"/>
  <c r="K225" i="10"/>
  <c r="J225" i="10"/>
  <c r="F263" i="10" l="1"/>
  <c r="D263" i="10" s="1"/>
  <c r="E263" i="10" s="1"/>
  <c r="G263" i="10" s="1"/>
  <c r="H225" i="10"/>
  <c r="I226" i="10"/>
  <c r="H226" i="10" s="1"/>
  <c r="J226" i="10"/>
  <c r="F264" i="10" l="1"/>
  <c r="D264" i="10" s="1"/>
  <c r="E264" i="10" s="1"/>
  <c r="G264" i="10" s="1"/>
  <c r="K226" i="10"/>
  <c r="F265" i="10" l="1"/>
  <c r="D265" i="10" s="1"/>
  <c r="E265" i="10" s="1"/>
  <c r="G265" i="10" s="1"/>
  <c r="I227" i="10"/>
  <c r="K227" i="10"/>
  <c r="J227" i="10"/>
  <c r="F266" i="10" l="1"/>
  <c r="D266" i="10" s="1"/>
  <c r="E266" i="10" s="1"/>
  <c r="G266" i="10" s="1"/>
  <c r="I228" i="10"/>
  <c r="J228" i="10"/>
  <c r="K228" i="10"/>
  <c r="H227" i="10"/>
  <c r="H228" i="10" l="1"/>
  <c r="F267" i="10"/>
  <c r="D267" i="10" s="1"/>
  <c r="E267" i="10" s="1"/>
  <c r="G267" i="10" s="1"/>
  <c r="I229" i="10"/>
  <c r="K229" i="10"/>
  <c r="J229" i="10"/>
  <c r="F268" i="10" l="1"/>
  <c r="D268" i="10" s="1"/>
  <c r="E268" i="10" s="1"/>
  <c r="G268" i="10" s="1"/>
  <c r="H229" i="10"/>
  <c r="J230" i="10"/>
  <c r="I230" i="10"/>
  <c r="H230" i="10" l="1"/>
  <c r="F269" i="10"/>
  <c r="D269" i="10" s="1"/>
  <c r="E269" i="10" s="1"/>
  <c r="G269" i="10" s="1"/>
  <c r="K230" i="10"/>
  <c r="F270" i="10" l="1"/>
  <c r="D270" i="10" s="1"/>
  <c r="E270" i="10" s="1"/>
  <c r="G270" i="10" s="1"/>
  <c r="I231" i="10"/>
  <c r="J231" i="10"/>
  <c r="H231" i="10" l="1"/>
  <c r="F271" i="10"/>
  <c r="D271" i="10" s="1"/>
  <c r="E271" i="10" s="1"/>
  <c r="G271" i="10" s="1"/>
  <c r="K231" i="10"/>
  <c r="F272" i="10" l="1"/>
  <c r="D272" i="10" s="1"/>
  <c r="E272" i="10" s="1"/>
  <c r="G272" i="10" s="1"/>
  <c r="J232" i="10"/>
  <c r="I232" i="10"/>
  <c r="F273" i="10" l="1"/>
  <c r="D273" i="10" s="1"/>
  <c r="E273" i="10" s="1"/>
  <c r="G273" i="10" s="1"/>
  <c r="H232" i="10"/>
  <c r="K232" i="10"/>
  <c r="F274" i="10" l="1"/>
  <c r="D274" i="10" s="1"/>
  <c r="E274" i="10" s="1"/>
  <c r="G274" i="10" s="1"/>
  <c r="I233" i="10"/>
  <c r="J233" i="10"/>
  <c r="H233" i="10" l="1"/>
  <c r="F275" i="10"/>
  <c r="D275" i="10" s="1"/>
  <c r="E275" i="10" s="1"/>
  <c r="G275" i="10" s="1"/>
  <c r="K233" i="10"/>
  <c r="F276" i="10" l="1"/>
  <c r="D276" i="10" s="1"/>
  <c r="E276" i="10" s="1"/>
  <c r="G276" i="10" s="1"/>
  <c r="J234" i="10"/>
  <c r="I234" i="10"/>
  <c r="H234" i="10" s="1"/>
  <c r="F277" i="10" l="1"/>
  <c r="D277" i="10" s="1"/>
  <c r="E277" i="10" s="1"/>
  <c r="G277" i="10" s="1"/>
  <c r="K234" i="10"/>
  <c r="F278" i="10" l="1"/>
  <c r="D278" i="10" s="1"/>
  <c r="E278" i="10" s="1"/>
  <c r="G278" i="10" s="1"/>
  <c r="I235" i="10"/>
  <c r="J235" i="10"/>
  <c r="H235" i="10" l="1"/>
  <c r="F279" i="10"/>
  <c r="D279" i="10" s="1"/>
  <c r="E279" i="10" s="1"/>
  <c r="G279" i="10" s="1"/>
  <c r="K235" i="10"/>
  <c r="F280" i="10" l="1"/>
  <c r="D280" i="10" s="1"/>
  <c r="E280" i="10" s="1"/>
  <c r="G280" i="10" s="1"/>
  <c r="J236" i="10"/>
  <c r="I236" i="10"/>
  <c r="F281" i="10" l="1"/>
  <c r="D281" i="10" s="1"/>
  <c r="E281" i="10" s="1"/>
  <c r="G281" i="10" s="1"/>
  <c r="H236" i="10"/>
  <c r="K236" i="10"/>
  <c r="F282" i="10" l="1"/>
  <c r="D282" i="10" s="1"/>
  <c r="E282" i="10" s="1"/>
  <c r="G282" i="10" s="1"/>
  <c r="I237" i="10"/>
  <c r="J237" i="10"/>
  <c r="H237" i="10" l="1"/>
  <c r="F283" i="10"/>
  <c r="D283" i="10" s="1"/>
  <c r="E283" i="10" s="1"/>
  <c r="G283" i="10" s="1"/>
  <c r="K237" i="10"/>
  <c r="F284" i="10" l="1"/>
  <c r="D284" i="10" s="1"/>
  <c r="E284" i="10" s="1"/>
  <c r="G284" i="10" s="1"/>
  <c r="J238" i="10"/>
  <c r="I238" i="10"/>
  <c r="F285" i="10" l="1"/>
  <c r="D285" i="10" s="1"/>
  <c r="E285" i="10" s="1"/>
  <c r="G285" i="10" s="1"/>
  <c r="H238" i="10"/>
  <c r="K238" i="10"/>
  <c r="F286" i="10" l="1"/>
  <c r="D286" i="10" s="1"/>
  <c r="E286" i="10" s="1"/>
  <c r="G286" i="10" s="1"/>
  <c r="I239" i="10"/>
  <c r="J239" i="10"/>
  <c r="H239" i="10" l="1"/>
  <c r="F287" i="10"/>
  <c r="D287" i="10" s="1"/>
  <c r="E287" i="10" s="1"/>
  <c r="G287" i="10" s="1"/>
  <c r="K239" i="10"/>
  <c r="F288" i="10" l="1"/>
  <c r="D288" i="10" s="1"/>
  <c r="E288" i="10" s="1"/>
  <c r="G288" i="10" s="1"/>
  <c r="J240" i="10"/>
  <c r="I240" i="10"/>
  <c r="H240" i="10" s="1"/>
  <c r="F289" i="10" l="1"/>
  <c r="D289" i="10" s="1"/>
  <c r="E289" i="10" s="1"/>
  <c r="G289" i="10" s="1"/>
  <c r="K240" i="10"/>
  <c r="F290" i="10" l="1"/>
  <c r="D290" i="10" s="1"/>
  <c r="E290" i="10" s="1"/>
  <c r="G290" i="10" s="1"/>
  <c r="I241" i="10"/>
  <c r="J241" i="10"/>
  <c r="H241" i="10" l="1"/>
  <c r="F291" i="10"/>
  <c r="D291" i="10" s="1"/>
  <c r="E291" i="10" s="1"/>
  <c r="G291" i="10" s="1"/>
  <c r="K241" i="10"/>
  <c r="F292" i="10" l="1"/>
  <c r="D292" i="10" s="1"/>
  <c r="E292" i="10" s="1"/>
  <c r="G292" i="10" s="1"/>
  <c r="J242" i="10"/>
  <c r="I242" i="10"/>
  <c r="F293" i="10" l="1"/>
  <c r="D293" i="10" s="1"/>
  <c r="E293" i="10" s="1"/>
  <c r="G293" i="10" s="1"/>
  <c r="H242" i="10"/>
  <c r="K242" i="10"/>
  <c r="F294" i="10" l="1"/>
  <c r="D294" i="10" s="1"/>
  <c r="E294" i="10" s="1"/>
  <c r="G294" i="10" s="1"/>
  <c r="I243" i="10"/>
  <c r="J243" i="10"/>
  <c r="H243" i="10" l="1"/>
  <c r="F295" i="10"/>
  <c r="D295" i="10" s="1"/>
  <c r="E295" i="10" s="1"/>
  <c r="G295" i="10" s="1"/>
  <c r="K243" i="10"/>
  <c r="F296" i="10" l="1"/>
  <c r="D296" i="10" s="1"/>
  <c r="E296" i="10" s="1"/>
  <c r="G296" i="10" s="1"/>
  <c r="J244" i="10"/>
  <c r="I244" i="10"/>
  <c r="F297" i="10" l="1"/>
  <c r="D297" i="10" s="1"/>
  <c r="E297" i="10" s="1"/>
  <c r="G297" i="10" s="1"/>
  <c r="H244" i="10"/>
  <c r="K244" i="10"/>
  <c r="F298" i="10" l="1"/>
  <c r="D298" i="10" s="1"/>
  <c r="E298" i="10" s="1"/>
  <c r="G298" i="10" s="1"/>
  <c r="I245" i="10"/>
  <c r="J245" i="10"/>
  <c r="H245" i="10" l="1"/>
  <c r="F299" i="10"/>
  <c r="D299" i="10" s="1"/>
  <c r="E299" i="10" s="1"/>
  <c r="G299" i="10" s="1"/>
  <c r="K245" i="10"/>
  <c r="F300" i="10" l="1"/>
  <c r="D300" i="10" s="1"/>
  <c r="E300" i="10" s="1"/>
  <c r="G300" i="10" s="1"/>
  <c r="J246" i="10"/>
  <c r="I246" i="10"/>
  <c r="F301" i="10" l="1"/>
  <c r="D301" i="10" s="1"/>
  <c r="E301" i="10" s="1"/>
  <c r="G301" i="10" s="1"/>
  <c r="H246" i="10"/>
  <c r="K246" i="10"/>
  <c r="F302" i="10" l="1"/>
  <c r="D302" i="10" s="1"/>
  <c r="E302" i="10" s="1"/>
  <c r="G302" i="10" s="1"/>
  <c r="I247" i="10"/>
  <c r="J247" i="10"/>
  <c r="H247" i="10" l="1"/>
  <c r="F303" i="10"/>
  <c r="D303" i="10" s="1"/>
  <c r="E303" i="10" s="1"/>
  <c r="G303" i="10" s="1"/>
  <c r="K247" i="10"/>
  <c r="F304" i="10" l="1"/>
  <c r="D304" i="10" s="1"/>
  <c r="E304" i="10" s="1"/>
  <c r="G304" i="10" s="1"/>
  <c r="J248" i="10"/>
  <c r="I248" i="10"/>
  <c r="F305" i="10" l="1"/>
  <c r="D305" i="10" s="1"/>
  <c r="E305" i="10" s="1"/>
  <c r="G305" i="10" s="1"/>
  <c r="H248" i="10"/>
  <c r="K248" i="10"/>
  <c r="F306" i="10" l="1"/>
  <c r="D306" i="10" s="1"/>
  <c r="E306" i="10" s="1"/>
  <c r="G306" i="10" s="1"/>
  <c r="I249" i="10"/>
  <c r="J249" i="10"/>
  <c r="H249" i="10" l="1"/>
  <c r="F307" i="10"/>
  <c r="D307" i="10" s="1"/>
  <c r="E307" i="10" s="1"/>
  <c r="G307" i="10" s="1"/>
  <c r="K249" i="10"/>
  <c r="F308" i="10" l="1"/>
  <c r="D308" i="10" s="1"/>
  <c r="E308" i="10" s="1"/>
  <c r="G308" i="10" s="1"/>
  <c r="J250" i="10"/>
  <c r="I250" i="10"/>
  <c r="F309" i="10" l="1"/>
  <c r="D309" i="10" s="1"/>
  <c r="E309" i="10" s="1"/>
  <c r="G309" i="10" s="1"/>
  <c r="H250" i="10"/>
  <c r="K250" i="10"/>
  <c r="F310" i="10" l="1"/>
  <c r="D310" i="10" s="1"/>
  <c r="E310" i="10" s="1"/>
  <c r="G310" i="10" s="1"/>
  <c r="I251" i="10"/>
  <c r="J251" i="10"/>
  <c r="H251" i="10" l="1"/>
  <c r="F311" i="10"/>
  <c r="D311" i="10" s="1"/>
  <c r="E311" i="10" s="1"/>
  <c r="G311" i="10" s="1"/>
  <c r="K251" i="10"/>
  <c r="F312" i="10" l="1"/>
  <c r="D312" i="10" s="1"/>
  <c r="E312" i="10" s="1"/>
  <c r="G312" i="10" s="1"/>
  <c r="J252" i="10"/>
  <c r="I252" i="10"/>
  <c r="F313" i="10" l="1"/>
  <c r="D313" i="10" s="1"/>
  <c r="E313" i="10" s="1"/>
  <c r="G313" i="10" s="1"/>
  <c r="H252" i="10"/>
  <c r="K252" i="10"/>
  <c r="F314" i="10" l="1"/>
  <c r="D314" i="10" s="1"/>
  <c r="E314" i="10" s="1"/>
  <c r="G314" i="10" s="1"/>
  <c r="I253" i="10"/>
  <c r="J253" i="10"/>
  <c r="H253" i="10" l="1"/>
  <c r="F315" i="10"/>
  <c r="D315" i="10" s="1"/>
  <c r="E315" i="10" s="1"/>
  <c r="G315" i="10" s="1"/>
  <c r="K253" i="10"/>
  <c r="F316" i="10" l="1"/>
  <c r="D316" i="10" s="1"/>
  <c r="E316" i="10" s="1"/>
  <c r="G316" i="10" s="1"/>
  <c r="J254" i="10"/>
  <c r="I254" i="10"/>
  <c r="F317" i="10" l="1"/>
  <c r="D317" i="10" s="1"/>
  <c r="E317" i="10" s="1"/>
  <c r="G317" i="10" s="1"/>
  <c r="H254" i="10"/>
  <c r="K254" i="10"/>
  <c r="F318" i="10" l="1"/>
  <c r="D318" i="10" s="1"/>
  <c r="E318" i="10" s="1"/>
  <c r="G318" i="10" s="1"/>
  <c r="I255" i="10"/>
  <c r="J255" i="10"/>
  <c r="H255" i="10" l="1"/>
  <c r="F319" i="10"/>
  <c r="D319" i="10" s="1"/>
  <c r="E319" i="10" s="1"/>
  <c r="G319" i="10" s="1"/>
  <c r="K255" i="10"/>
  <c r="F320" i="10" l="1"/>
  <c r="D320" i="10" s="1"/>
  <c r="E320" i="10" s="1"/>
  <c r="G320" i="10" s="1"/>
  <c r="J256" i="10"/>
  <c r="I256" i="10"/>
  <c r="H256" i="10" s="1"/>
  <c r="F321" i="10" l="1"/>
  <c r="D321" i="10" s="1"/>
  <c r="E321" i="10" s="1"/>
  <c r="G321" i="10" s="1"/>
  <c r="K256" i="10"/>
  <c r="F322" i="10" l="1"/>
  <c r="D322" i="10" s="1"/>
  <c r="E322" i="10" s="1"/>
  <c r="G322" i="10" s="1"/>
  <c r="K257" i="10"/>
  <c r="I257" i="10"/>
  <c r="J257" i="10"/>
  <c r="F323" i="10" l="1"/>
  <c r="D323" i="10" s="1"/>
  <c r="E323" i="10" s="1"/>
  <c r="G323" i="10" s="1"/>
  <c r="J258" i="10"/>
  <c r="I258" i="10"/>
  <c r="H257" i="10"/>
  <c r="F324" i="10" l="1"/>
  <c r="D324" i="10" s="1"/>
  <c r="E324" i="10" s="1"/>
  <c r="G324" i="10" s="1"/>
  <c r="H258" i="10"/>
  <c r="K258" i="10"/>
  <c r="F325" i="10" l="1"/>
  <c r="D325" i="10" s="1"/>
  <c r="E325" i="10" s="1"/>
  <c r="G325" i="10" s="1"/>
  <c r="I259" i="10"/>
  <c r="J259" i="10"/>
  <c r="H259" i="10" l="1"/>
  <c r="F326" i="10"/>
  <c r="D326" i="10" s="1"/>
  <c r="E326" i="10" s="1"/>
  <c r="G326" i="10" s="1"/>
  <c r="K259" i="10"/>
  <c r="F327" i="10" l="1"/>
  <c r="D327" i="10" s="1"/>
  <c r="E327" i="10" s="1"/>
  <c r="G327" i="10" s="1"/>
  <c r="J260" i="10"/>
  <c r="I260" i="10"/>
  <c r="F328" i="10" l="1"/>
  <c r="D328" i="10" s="1"/>
  <c r="E328" i="10" s="1"/>
  <c r="G328" i="10" s="1"/>
  <c r="H260" i="10"/>
  <c r="K260" i="10"/>
  <c r="F329" i="10" l="1"/>
  <c r="D329" i="10" s="1"/>
  <c r="E329" i="10" s="1"/>
  <c r="G329" i="10" s="1"/>
  <c r="I261" i="10"/>
  <c r="J261" i="10"/>
  <c r="H261" i="10" l="1"/>
  <c r="F330" i="10"/>
  <c r="D330" i="10" s="1"/>
  <c r="E330" i="10" s="1"/>
  <c r="G330" i="10" s="1"/>
  <c r="K261" i="10"/>
  <c r="F331" i="10" l="1"/>
  <c r="D331" i="10" s="1"/>
  <c r="E331" i="10" s="1"/>
  <c r="G331" i="10" s="1"/>
  <c r="J262" i="10"/>
  <c r="I262" i="10"/>
  <c r="F332" i="10" l="1"/>
  <c r="D332" i="10" s="1"/>
  <c r="E332" i="10" s="1"/>
  <c r="G332" i="10" s="1"/>
  <c r="H262" i="10"/>
  <c r="K262" i="10"/>
  <c r="F333" i="10" l="1"/>
  <c r="D333" i="10" s="1"/>
  <c r="E333" i="10" s="1"/>
  <c r="G333" i="10" s="1"/>
  <c r="I263" i="10"/>
  <c r="J263" i="10"/>
  <c r="H263" i="10" l="1"/>
  <c r="F334" i="10"/>
  <c r="D334" i="10" s="1"/>
  <c r="E334" i="10" s="1"/>
  <c r="G334" i="10" s="1"/>
  <c r="K263" i="10"/>
  <c r="F335" i="10" l="1"/>
  <c r="D335" i="10" s="1"/>
  <c r="E335" i="10" s="1"/>
  <c r="G335" i="10" s="1"/>
  <c r="J264" i="10"/>
  <c r="I264" i="10"/>
  <c r="H264" i="10" s="1"/>
  <c r="F336" i="10" l="1"/>
  <c r="D336" i="10" s="1"/>
  <c r="E336" i="10" s="1"/>
  <c r="G336" i="10" s="1"/>
  <c r="K264" i="10"/>
  <c r="F337" i="10" l="1"/>
  <c r="D337" i="10" s="1"/>
  <c r="E337" i="10" s="1"/>
  <c r="G337" i="10" s="1"/>
  <c r="I265" i="10"/>
  <c r="J265" i="10"/>
  <c r="H265" i="10" l="1"/>
  <c r="F338" i="10"/>
  <c r="D338" i="10" s="1"/>
  <c r="E338" i="10" s="1"/>
  <c r="G338" i="10" s="1"/>
  <c r="K265" i="10"/>
  <c r="F339" i="10" l="1"/>
  <c r="D339" i="10" s="1"/>
  <c r="E339" i="10" s="1"/>
  <c r="G339" i="10" s="1"/>
  <c r="J266" i="10"/>
  <c r="I266" i="10"/>
  <c r="F340" i="10" l="1"/>
  <c r="D340" i="10" s="1"/>
  <c r="E340" i="10" s="1"/>
  <c r="G340" i="10" s="1"/>
  <c r="H266" i="10"/>
  <c r="K266" i="10"/>
  <c r="F341" i="10" l="1"/>
  <c r="D341" i="10" s="1"/>
  <c r="E341" i="10" s="1"/>
  <c r="G341" i="10" s="1"/>
  <c r="I267" i="10"/>
  <c r="J267" i="10"/>
  <c r="H267" i="10" l="1"/>
  <c r="F342" i="10"/>
  <c r="D342" i="10" s="1"/>
  <c r="E342" i="10" s="1"/>
  <c r="G342" i="10" s="1"/>
  <c r="K267" i="10"/>
  <c r="F343" i="10" l="1"/>
  <c r="D343" i="10" s="1"/>
  <c r="E343" i="10" s="1"/>
  <c r="G343" i="10" s="1"/>
  <c r="J268" i="10"/>
  <c r="I268" i="10"/>
  <c r="H268" i="10" s="1"/>
  <c r="F344" i="10" l="1"/>
  <c r="D344" i="10" s="1"/>
  <c r="E344" i="10" s="1"/>
  <c r="G344" i="10" s="1"/>
  <c r="K268" i="10"/>
  <c r="F345" i="10" l="1"/>
  <c r="D345" i="10" s="1"/>
  <c r="E345" i="10" s="1"/>
  <c r="G345" i="10" s="1"/>
  <c r="K269" i="10"/>
  <c r="I269" i="10"/>
  <c r="J269" i="10"/>
  <c r="F346" i="10" l="1"/>
  <c r="D346" i="10" s="1"/>
  <c r="E346" i="10" s="1"/>
  <c r="G346" i="10" s="1"/>
  <c r="J270" i="10"/>
  <c r="I270" i="10"/>
  <c r="H269" i="10"/>
  <c r="F347" i="10" l="1"/>
  <c r="D347" i="10" s="1"/>
  <c r="E347" i="10" s="1"/>
  <c r="G347" i="10" s="1"/>
  <c r="H270" i="10"/>
  <c r="K270" i="10"/>
  <c r="F348" i="10" l="1"/>
  <c r="D348" i="10" s="1"/>
  <c r="E348" i="10" s="1"/>
  <c r="G348" i="10" s="1"/>
  <c r="I271" i="10"/>
  <c r="J271" i="10"/>
  <c r="H271" i="10" l="1"/>
  <c r="F349" i="10"/>
  <c r="D349" i="10" s="1"/>
  <c r="E349" i="10" s="1"/>
  <c r="G349" i="10" s="1"/>
  <c r="K271" i="10"/>
  <c r="F350" i="10" l="1"/>
  <c r="D350" i="10" s="1"/>
  <c r="E350" i="10" s="1"/>
  <c r="G350" i="10" s="1"/>
  <c r="J272" i="10"/>
  <c r="I272" i="10"/>
  <c r="F351" i="10" l="1"/>
  <c r="D351" i="10" s="1"/>
  <c r="E351" i="10" s="1"/>
  <c r="G351" i="10" s="1"/>
  <c r="H272" i="10"/>
  <c r="K272" i="10"/>
  <c r="F352" i="10" l="1"/>
  <c r="D352" i="10" s="1"/>
  <c r="E352" i="10" s="1"/>
  <c r="G352" i="10" s="1"/>
  <c r="I273" i="10"/>
  <c r="J273" i="10"/>
  <c r="H273" i="10" l="1"/>
  <c r="F353" i="10"/>
  <c r="D353" i="10" s="1"/>
  <c r="E353" i="10" s="1"/>
  <c r="G353" i="10" s="1"/>
  <c r="K273" i="10"/>
  <c r="F354" i="10" l="1"/>
  <c r="D354" i="10" s="1"/>
  <c r="E354" i="10" s="1"/>
  <c r="G354" i="10" s="1"/>
  <c r="J274" i="10"/>
  <c r="I274" i="10"/>
  <c r="F355" i="10" l="1"/>
  <c r="D355" i="10" s="1"/>
  <c r="E355" i="10" s="1"/>
  <c r="G355" i="10" s="1"/>
  <c r="H274" i="10"/>
  <c r="K274" i="10"/>
  <c r="F356" i="10" l="1"/>
  <c r="D356" i="10" s="1"/>
  <c r="E356" i="10" s="1"/>
  <c r="G356" i="10" s="1"/>
  <c r="I275" i="10"/>
  <c r="J275" i="10"/>
  <c r="H275" i="10" l="1"/>
  <c r="F357" i="10"/>
  <c r="D357" i="10" s="1"/>
  <c r="E357" i="10" s="1"/>
  <c r="G357" i="10" s="1"/>
  <c r="K275" i="10"/>
  <c r="F358" i="10" l="1"/>
  <c r="D358" i="10" s="1"/>
  <c r="E358" i="10" s="1"/>
  <c r="G358" i="10" s="1"/>
  <c r="J276" i="10"/>
  <c r="I276" i="10"/>
  <c r="F359" i="10" l="1"/>
  <c r="D359" i="10" s="1"/>
  <c r="E359" i="10" s="1"/>
  <c r="G359" i="10" s="1"/>
  <c r="H276" i="10"/>
  <c r="K276" i="10"/>
  <c r="F360" i="10" l="1"/>
  <c r="D360" i="10" s="1"/>
  <c r="E360" i="10" s="1"/>
  <c r="G360" i="10" s="1"/>
  <c r="I277" i="10"/>
  <c r="J277" i="10"/>
  <c r="H277" i="10" l="1"/>
  <c r="F361" i="10"/>
  <c r="D361" i="10" s="1"/>
  <c r="E361" i="10" s="1"/>
  <c r="G361" i="10" s="1"/>
  <c r="K277" i="10"/>
  <c r="F362" i="10" l="1"/>
  <c r="D362" i="10" s="1"/>
  <c r="E362" i="10" s="1"/>
  <c r="G362" i="10" s="1"/>
  <c r="J278" i="10"/>
  <c r="I278" i="10"/>
  <c r="F363" i="10" l="1"/>
  <c r="D363" i="10" s="1"/>
  <c r="E363" i="10" s="1"/>
  <c r="G363" i="10" s="1"/>
  <c r="H278" i="10"/>
  <c r="K278" i="10"/>
  <c r="F364" i="10" l="1"/>
  <c r="D364" i="10" s="1"/>
  <c r="E364" i="10" s="1"/>
  <c r="G364" i="10" s="1"/>
  <c r="I279" i="10"/>
  <c r="H279" i="10" s="1"/>
  <c r="J279" i="10"/>
  <c r="F365" i="10" l="1"/>
  <c r="D365" i="10" s="1"/>
  <c r="E365" i="10" s="1"/>
  <c r="G365" i="10" s="1"/>
  <c r="K279" i="10"/>
  <c r="F366" i="10" l="1"/>
  <c r="D366" i="10" s="1"/>
  <c r="E366" i="10" s="1"/>
  <c r="G366" i="10" s="1"/>
  <c r="J280" i="10"/>
  <c r="I280" i="10"/>
  <c r="H280" i="10" s="1"/>
  <c r="K280" i="10" l="1"/>
  <c r="F367" i="10"/>
  <c r="D367" i="10" s="1"/>
  <c r="E367" i="10" s="1"/>
  <c r="G367" i="10" s="1"/>
  <c r="F368" i="10" l="1"/>
  <c r="D368" i="10" s="1"/>
  <c r="E368" i="10" s="1"/>
  <c r="G368" i="10" s="1"/>
  <c r="I281" i="10"/>
  <c r="J281" i="10"/>
  <c r="H281" i="10" l="1"/>
  <c r="F369" i="10"/>
  <c r="D369" i="10" s="1"/>
  <c r="E369" i="10" s="1"/>
  <c r="G369" i="10" s="1"/>
  <c r="K281" i="10"/>
  <c r="F370" i="10" l="1"/>
  <c r="D370" i="10" s="1"/>
  <c r="E370" i="10" s="1"/>
  <c r="G370" i="10" s="1"/>
  <c r="J282" i="10"/>
  <c r="I282" i="10"/>
  <c r="F371" i="10" l="1"/>
  <c r="D371" i="10" s="1"/>
  <c r="E371" i="10" s="1"/>
  <c r="G371" i="10" s="1"/>
  <c r="H282" i="10"/>
  <c r="K282" i="10"/>
  <c r="F372" i="10" l="1"/>
  <c r="D372" i="10" s="1"/>
  <c r="E372" i="10" s="1"/>
  <c r="G372" i="10" s="1"/>
  <c r="I283" i="10"/>
  <c r="J283" i="10"/>
  <c r="H283" i="10" l="1"/>
  <c r="F373" i="10"/>
  <c r="D373" i="10" s="1"/>
  <c r="E373" i="10" s="1"/>
  <c r="G373" i="10" s="1"/>
  <c r="K283" i="10"/>
  <c r="F374" i="10" l="1"/>
  <c r="D374" i="10" s="1"/>
  <c r="E374" i="10" s="1"/>
  <c r="G374" i="10" s="1"/>
  <c r="J284" i="10"/>
  <c r="I284" i="10"/>
  <c r="H284" i="10" s="1"/>
  <c r="K284" i="10" l="1"/>
  <c r="F375" i="10"/>
  <c r="D375" i="10" s="1"/>
  <c r="E375" i="10" s="1"/>
  <c r="G375" i="10" s="1"/>
  <c r="F376" i="10" l="1"/>
  <c r="D376" i="10" s="1"/>
  <c r="E376" i="10" s="1"/>
  <c r="G376" i="10" s="1"/>
  <c r="I285" i="10"/>
  <c r="J285" i="10"/>
  <c r="H285" i="10" l="1"/>
  <c r="F377" i="10"/>
  <c r="D377" i="10" s="1"/>
  <c r="E377" i="10" s="1"/>
  <c r="G377" i="10" s="1"/>
  <c r="K285" i="10"/>
  <c r="F378" i="10" l="1"/>
  <c r="D378" i="10" s="1"/>
  <c r="E378" i="10" s="1"/>
  <c r="G378" i="10" s="1"/>
  <c r="J286" i="10"/>
  <c r="I286" i="10"/>
  <c r="F379" i="10" l="1"/>
  <c r="D379" i="10" s="1"/>
  <c r="E379" i="10" s="1"/>
  <c r="G379" i="10" s="1"/>
  <c r="H286" i="10"/>
  <c r="K286" i="10"/>
  <c r="F380" i="10" l="1"/>
  <c r="D380" i="10" s="1"/>
  <c r="E380" i="10" s="1"/>
  <c r="G380" i="10" s="1"/>
  <c r="I287" i="10"/>
  <c r="J287" i="10"/>
  <c r="H287" i="10" l="1"/>
  <c r="F381" i="10"/>
  <c r="D381" i="10" s="1"/>
  <c r="E381" i="10" s="1"/>
  <c r="G381" i="10" s="1"/>
  <c r="K287" i="10"/>
  <c r="F382" i="10" l="1"/>
  <c r="D382" i="10" s="1"/>
  <c r="E382" i="10" s="1"/>
  <c r="G382" i="10" s="1"/>
  <c r="J288" i="10"/>
  <c r="I288" i="10"/>
  <c r="F383" i="10" l="1"/>
  <c r="D383" i="10"/>
  <c r="E383" i="10" s="1"/>
  <c r="G383" i="10" s="1"/>
  <c r="H288" i="10"/>
  <c r="K288" i="10"/>
  <c r="F384" i="10" l="1"/>
  <c r="D384" i="10" s="1"/>
  <c r="E384" i="10" s="1"/>
  <c r="G384" i="10" s="1"/>
  <c r="I289" i="10"/>
  <c r="H289" i="10" s="1"/>
  <c r="J289" i="10"/>
  <c r="F385" i="10" l="1"/>
  <c r="D385" i="10" s="1"/>
  <c r="E385" i="10" s="1"/>
  <c r="G385" i="10" s="1"/>
  <c r="K289" i="10"/>
  <c r="F386" i="10" l="1"/>
  <c r="D386" i="10" s="1"/>
  <c r="E386" i="10" s="1"/>
  <c r="G386" i="10" s="1"/>
  <c r="J290" i="10"/>
  <c r="I290" i="10"/>
  <c r="F387" i="10" l="1"/>
  <c r="D387" i="10"/>
  <c r="E387" i="10" s="1"/>
  <c r="G387" i="10" s="1"/>
  <c r="H290" i="10"/>
  <c r="K290" i="10"/>
  <c r="F388" i="10" l="1"/>
  <c r="D388" i="10" s="1"/>
  <c r="E388" i="10" s="1"/>
  <c r="G388" i="10" s="1"/>
  <c r="I291" i="10"/>
  <c r="H291" i="10" s="1"/>
  <c r="J291" i="10"/>
  <c r="F389" i="10" l="1"/>
  <c r="D389" i="10" s="1"/>
  <c r="E389" i="10" s="1"/>
  <c r="G389" i="10" s="1"/>
  <c r="K291" i="10"/>
  <c r="F390" i="10" l="1"/>
  <c r="D390" i="10" s="1"/>
  <c r="E390" i="10" s="1"/>
  <c r="G390" i="10" s="1"/>
  <c r="J292" i="10"/>
  <c r="I292" i="10"/>
  <c r="F391" i="10" l="1"/>
  <c r="D391" i="10"/>
  <c r="E391" i="10" s="1"/>
  <c r="G391" i="10" s="1"/>
  <c r="H292" i="10"/>
  <c r="K292" i="10"/>
  <c r="F392" i="10" l="1"/>
  <c r="D392" i="10" s="1"/>
  <c r="E392" i="10" s="1"/>
  <c r="G392" i="10" s="1"/>
  <c r="I293" i="10"/>
  <c r="H293" i="10" s="1"/>
  <c r="J293" i="10"/>
  <c r="F393" i="10" l="1"/>
  <c r="D393" i="10" s="1"/>
  <c r="E393" i="10" s="1"/>
  <c r="G393" i="10" s="1"/>
  <c r="K293" i="10"/>
  <c r="F394" i="10" l="1"/>
  <c r="D394" i="10" s="1"/>
  <c r="E394" i="10" s="1"/>
  <c r="G394" i="10" s="1"/>
  <c r="J294" i="10"/>
  <c r="I294" i="10"/>
  <c r="H294" i="10" s="1"/>
  <c r="K294" i="10" l="1"/>
  <c r="F395" i="10"/>
  <c r="D395" i="10" s="1"/>
  <c r="E395" i="10" s="1"/>
  <c r="G395" i="10" s="1"/>
  <c r="F396" i="10" l="1"/>
  <c r="D396" i="10" s="1"/>
  <c r="E396" i="10" s="1"/>
  <c r="G396" i="10" s="1"/>
  <c r="I295" i="10"/>
  <c r="J295" i="10"/>
  <c r="H295" i="10" l="1"/>
  <c r="F397" i="10"/>
  <c r="D397" i="10" s="1"/>
  <c r="E397" i="10" s="1"/>
  <c r="G397" i="10" s="1"/>
  <c r="K295" i="10"/>
  <c r="F398" i="10" l="1"/>
  <c r="D398" i="10" s="1"/>
  <c r="E398" i="10" s="1"/>
  <c r="G398" i="10" s="1"/>
  <c r="J296" i="10"/>
  <c r="I296" i="10"/>
  <c r="F399" i="10" l="1"/>
  <c r="D399" i="10" s="1"/>
  <c r="E399" i="10" s="1"/>
  <c r="G399" i="10" s="1"/>
  <c r="H296" i="10"/>
  <c r="K296" i="10"/>
  <c r="F400" i="10" l="1"/>
  <c r="D400" i="10" s="1"/>
  <c r="E400" i="10" s="1"/>
  <c r="G400" i="10" s="1"/>
  <c r="I297" i="10"/>
  <c r="J297" i="10"/>
  <c r="H297" i="10" l="1"/>
  <c r="F401" i="10"/>
  <c r="D401" i="10" s="1"/>
  <c r="E401" i="10" s="1"/>
  <c r="G401" i="10" s="1"/>
  <c r="K297" i="10"/>
  <c r="F402" i="10" l="1"/>
  <c r="D402" i="10" s="1"/>
  <c r="E402" i="10" s="1"/>
  <c r="G402" i="10" s="1"/>
  <c r="J298" i="10"/>
  <c r="I298" i="10"/>
  <c r="F403" i="10" l="1"/>
  <c r="D403" i="10" s="1"/>
  <c r="E403" i="10" s="1"/>
  <c r="G403" i="10" s="1"/>
  <c r="H298" i="10"/>
  <c r="K298" i="10"/>
  <c r="F404" i="10" l="1"/>
  <c r="D404" i="10" s="1"/>
  <c r="E404" i="10" s="1"/>
  <c r="G404" i="10" s="1"/>
  <c r="I299" i="10"/>
  <c r="J299" i="10"/>
  <c r="H299" i="10" l="1"/>
  <c r="F405" i="10"/>
  <c r="D405" i="10" s="1"/>
  <c r="E405" i="10" s="1"/>
  <c r="G405" i="10" s="1"/>
  <c r="K299" i="10"/>
  <c r="F406" i="10" l="1"/>
  <c r="D406" i="10" s="1"/>
  <c r="E406" i="10" s="1"/>
  <c r="G406" i="10" s="1"/>
  <c r="J300" i="10"/>
  <c r="I300" i="10"/>
  <c r="F407" i="10" l="1"/>
  <c r="D407" i="10" s="1"/>
  <c r="E407" i="10" s="1"/>
  <c r="G407" i="10" s="1"/>
  <c r="H300" i="10"/>
  <c r="K300" i="10"/>
  <c r="F408" i="10" l="1"/>
  <c r="D408" i="10" s="1"/>
  <c r="E408" i="10" s="1"/>
  <c r="G408" i="10" s="1"/>
  <c r="I301" i="10"/>
  <c r="J301" i="10"/>
  <c r="H301" i="10" l="1"/>
  <c r="F409" i="10"/>
  <c r="D409" i="10" s="1"/>
  <c r="E409" i="10" s="1"/>
  <c r="G409" i="10" s="1"/>
  <c r="K301" i="10"/>
  <c r="F410" i="10" l="1"/>
  <c r="D410" i="10" s="1"/>
  <c r="E410" i="10" s="1"/>
  <c r="G410" i="10" s="1"/>
  <c r="J302" i="10"/>
  <c r="I302" i="10"/>
  <c r="F411" i="10" l="1"/>
  <c r="D411" i="10" s="1"/>
  <c r="E411" i="10" s="1"/>
  <c r="G411" i="10" s="1"/>
  <c r="H302" i="10"/>
  <c r="K302" i="10"/>
  <c r="F412" i="10" l="1"/>
  <c r="D412" i="10" s="1"/>
  <c r="E412" i="10" s="1"/>
  <c r="G412" i="10" s="1"/>
  <c r="I303" i="10"/>
  <c r="J303" i="10"/>
  <c r="H303" i="10" l="1"/>
  <c r="F413" i="10"/>
  <c r="D413" i="10" s="1"/>
  <c r="E413" i="10" s="1"/>
  <c r="G413" i="10" s="1"/>
  <c r="K303" i="10"/>
  <c r="F414" i="10" l="1"/>
  <c r="D414" i="10" s="1"/>
  <c r="E414" i="10" s="1"/>
  <c r="G414" i="10" s="1"/>
  <c r="J304" i="10"/>
  <c r="I304" i="10"/>
  <c r="F415" i="10" l="1"/>
  <c r="D415" i="10" s="1"/>
  <c r="E415" i="10" s="1"/>
  <c r="G415" i="10" s="1"/>
  <c r="H304" i="10"/>
  <c r="K304" i="10"/>
  <c r="F416" i="10" l="1"/>
  <c r="D416" i="10" s="1"/>
  <c r="E416" i="10" s="1"/>
  <c r="G416" i="10" s="1"/>
  <c r="I305" i="10"/>
  <c r="J305" i="10"/>
  <c r="H305" i="10" l="1"/>
  <c r="F417" i="10"/>
  <c r="D417" i="10" s="1"/>
  <c r="E417" i="10" s="1"/>
  <c r="G417" i="10" s="1"/>
  <c r="K305" i="10"/>
  <c r="F418" i="10" l="1"/>
  <c r="D418" i="10" s="1"/>
  <c r="E418" i="10" s="1"/>
  <c r="G418" i="10" s="1"/>
  <c r="J306" i="10"/>
  <c r="I306" i="10"/>
  <c r="F419" i="10" l="1"/>
  <c r="D419" i="10" s="1"/>
  <c r="E419" i="10" s="1"/>
  <c r="G419" i="10" s="1"/>
  <c r="H306" i="10"/>
  <c r="K306" i="10"/>
  <c r="F420" i="10" l="1"/>
  <c r="D420" i="10" s="1"/>
  <c r="E420" i="10" s="1"/>
  <c r="G420" i="10" s="1"/>
  <c r="I307" i="10"/>
  <c r="J307" i="10"/>
  <c r="H307" i="10" l="1"/>
  <c r="F421" i="10"/>
  <c r="D421" i="10" s="1"/>
  <c r="E421" i="10" s="1"/>
  <c r="G421" i="10" s="1"/>
  <c r="K307" i="10"/>
  <c r="F422" i="10" l="1"/>
  <c r="D422" i="10" s="1"/>
  <c r="E422" i="10" s="1"/>
  <c r="G422" i="10" s="1"/>
  <c r="J308" i="10"/>
  <c r="I308" i="10"/>
  <c r="H308" i="10" s="1"/>
  <c r="F423" i="10" l="1"/>
  <c r="D423" i="10" s="1"/>
  <c r="E423" i="10" s="1"/>
  <c r="G423" i="10" s="1"/>
  <c r="K308" i="10"/>
  <c r="F424" i="10" l="1"/>
  <c r="D424" i="10" s="1"/>
  <c r="E424" i="10" s="1"/>
  <c r="G424" i="10" s="1"/>
  <c r="I309" i="10"/>
  <c r="J309" i="10"/>
  <c r="H309" i="10" l="1"/>
  <c r="F425" i="10"/>
  <c r="D425" i="10" s="1"/>
  <c r="E425" i="10" s="1"/>
  <c r="G425" i="10" s="1"/>
  <c r="K309" i="10"/>
  <c r="F426" i="10" l="1"/>
  <c r="D426" i="10" s="1"/>
  <c r="E426" i="10" s="1"/>
  <c r="G426" i="10" s="1"/>
  <c r="J310" i="10"/>
  <c r="I310" i="10"/>
  <c r="F427" i="10" l="1"/>
  <c r="D427" i="10" s="1"/>
  <c r="E427" i="10" s="1"/>
  <c r="G427" i="10" s="1"/>
  <c r="H310" i="10"/>
  <c r="K310" i="10"/>
  <c r="F428" i="10" l="1"/>
  <c r="D428" i="10" s="1"/>
  <c r="E428" i="10" s="1"/>
  <c r="G428" i="10" s="1"/>
  <c r="I311" i="10"/>
  <c r="J311" i="10"/>
  <c r="H311" i="10" l="1"/>
  <c r="F429" i="10"/>
  <c r="D429" i="10" s="1"/>
  <c r="E429" i="10" s="1"/>
  <c r="G429" i="10" s="1"/>
  <c r="K311" i="10"/>
  <c r="F430" i="10" l="1"/>
  <c r="D430" i="10" s="1"/>
  <c r="E430" i="10" s="1"/>
  <c r="G430" i="10" s="1"/>
  <c r="J312" i="10"/>
  <c r="I312" i="10"/>
  <c r="F431" i="10" l="1"/>
  <c r="D431" i="10" s="1"/>
  <c r="E431" i="10" s="1"/>
  <c r="G431" i="10" s="1"/>
  <c r="H312" i="10"/>
  <c r="K312" i="10"/>
  <c r="F432" i="10" l="1"/>
  <c r="D432" i="10" s="1"/>
  <c r="E432" i="10" s="1"/>
  <c r="G432" i="10" s="1"/>
  <c r="I313" i="10"/>
  <c r="J313" i="10"/>
  <c r="H313" i="10" l="1"/>
  <c r="F433" i="10"/>
  <c r="D433" i="10" s="1"/>
  <c r="E433" i="10" s="1"/>
  <c r="G433" i="10" s="1"/>
  <c r="K313" i="10"/>
  <c r="F434" i="10" l="1"/>
  <c r="D434" i="10" s="1"/>
  <c r="E434" i="10" s="1"/>
  <c r="G434" i="10" s="1"/>
  <c r="J314" i="10"/>
  <c r="I314" i="10"/>
  <c r="H314" i="10" s="1"/>
  <c r="F435" i="10" l="1"/>
  <c r="D435" i="10" s="1"/>
  <c r="E435" i="10" s="1"/>
  <c r="G435" i="10" s="1"/>
  <c r="K314" i="10"/>
  <c r="F436" i="10" l="1"/>
  <c r="D436" i="10" s="1"/>
  <c r="E436" i="10" s="1"/>
  <c r="G436" i="10" s="1"/>
  <c r="K315" i="10"/>
  <c r="I315" i="10"/>
  <c r="J315" i="10"/>
  <c r="F437" i="10" l="1"/>
  <c r="D437" i="10" s="1"/>
  <c r="E437" i="10" s="1"/>
  <c r="G437" i="10" s="1"/>
  <c r="J316" i="10"/>
  <c r="I316" i="10"/>
  <c r="H315" i="10"/>
  <c r="F438" i="10" l="1"/>
  <c r="D438" i="10" s="1"/>
  <c r="E438" i="10" s="1"/>
  <c r="G438" i="10" s="1"/>
  <c r="H316" i="10"/>
  <c r="K316" i="10"/>
  <c r="F439" i="10" l="1"/>
  <c r="D439" i="10" s="1"/>
  <c r="E439" i="10" s="1"/>
  <c r="G439" i="10" s="1"/>
  <c r="I317" i="10"/>
  <c r="J317" i="10"/>
  <c r="H317" i="10" l="1"/>
  <c r="F440" i="10"/>
  <c r="D440" i="10" s="1"/>
  <c r="E440" i="10" s="1"/>
  <c r="G440" i="10" s="1"/>
  <c r="K317" i="10"/>
  <c r="F441" i="10" l="1"/>
  <c r="D441" i="10" s="1"/>
  <c r="E441" i="10" s="1"/>
  <c r="G441" i="10" s="1"/>
  <c r="J318" i="10"/>
  <c r="I318" i="10"/>
  <c r="H318" i="10" s="1"/>
  <c r="F442" i="10" l="1"/>
  <c r="D442" i="10" s="1"/>
  <c r="E442" i="10" s="1"/>
  <c r="G442" i="10" s="1"/>
  <c r="K318" i="10"/>
  <c r="F443" i="10" l="1"/>
  <c r="D443" i="10" s="1"/>
  <c r="E443" i="10" s="1"/>
  <c r="G443" i="10" s="1"/>
  <c r="I319" i="10"/>
  <c r="J319" i="10"/>
  <c r="H319" i="10" l="1"/>
  <c r="F444" i="10"/>
  <c r="D444" i="10" s="1"/>
  <c r="E444" i="10" s="1"/>
  <c r="G444" i="10" s="1"/>
  <c r="K319" i="10"/>
  <c r="F445" i="10" l="1"/>
  <c r="D445" i="10" s="1"/>
  <c r="E445" i="10" s="1"/>
  <c r="G445" i="10" s="1"/>
  <c r="J320" i="10"/>
  <c r="I320" i="10"/>
  <c r="F446" i="10" l="1"/>
  <c r="D446" i="10" s="1"/>
  <c r="E446" i="10" s="1"/>
  <c r="G446" i="10" s="1"/>
  <c r="H320" i="10"/>
  <c r="K320" i="10"/>
  <c r="F447" i="10" l="1"/>
  <c r="D447" i="10" s="1"/>
  <c r="E447" i="10" s="1"/>
  <c r="G447" i="10" s="1"/>
  <c r="I321" i="10"/>
  <c r="J321" i="10"/>
  <c r="H321" i="10" l="1"/>
  <c r="F448" i="10"/>
  <c r="D448" i="10" s="1"/>
  <c r="E448" i="10" s="1"/>
  <c r="G448" i="10" s="1"/>
  <c r="K321" i="10"/>
  <c r="F449" i="10" l="1"/>
  <c r="D449" i="10" s="1"/>
  <c r="E449" i="10" s="1"/>
  <c r="G449" i="10" s="1"/>
  <c r="J322" i="10"/>
  <c r="I322" i="10"/>
  <c r="F450" i="10" l="1"/>
  <c r="D450" i="10" s="1"/>
  <c r="E450" i="10" s="1"/>
  <c r="G450" i="10" s="1"/>
  <c r="H322" i="10"/>
  <c r="K322" i="10"/>
  <c r="F451" i="10" l="1"/>
  <c r="D451" i="10" s="1"/>
  <c r="E451" i="10" s="1"/>
  <c r="G451" i="10" s="1"/>
  <c r="I323" i="10"/>
  <c r="J323" i="10"/>
  <c r="H323" i="10" l="1"/>
  <c r="F452" i="10"/>
  <c r="D452" i="10" s="1"/>
  <c r="E452" i="10" s="1"/>
  <c r="G452" i="10" s="1"/>
  <c r="K323" i="10"/>
  <c r="F453" i="10" l="1"/>
  <c r="D453" i="10" s="1"/>
  <c r="E453" i="10" s="1"/>
  <c r="G453" i="10" s="1"/>
  <c r="J324" i="10"/>
  <c r="I324" i="10"/>
  <c r="F454" i="10" l="1"/>
  <c r="D454" i="10" s="1"/>
  <c r="E454" i="10" s="1"/>
  <c r="G454" i="10" s="1"/>
  <c r="H324" i="10"/>
  <c r="K324" i="10"/>
  <c r="F455" i="10" l="1"/>
  <c r="D455" i="10" s="1"/>
  <c r="E455" i="10" s="1"/>
  <c r="G455" i="10" s="1"/>
  <c r="I325" i="10"/>
  <c r="J325" i="10"/>
  <c r="H325" i="10" l="1"/>
  <c r="F456" i="10"/>
  <c r="D456" i="10" s="1"/>
  <c r="E456" i="10" s="1"/>
  <c r="G456" i="10" s="1"/>
  <c r="K325" i="10"/>
  <c r="F457" i="10" l="1"/>
  <c r="D457" i="10" s="1"/>
  <c r="E457" i="10" s="1"/>
  <c r="G457" i="10" s="1"/>
  <c r="J326" i="10"/>
  <c r="I326" i="10"/>
  <c r="F458" i="10" l="1"/>
  <c r="D458" i="10" s="1"/>
  <c r="E458" i="10" s="1"/>
  <c r="G458" i="10" s="1"/>
  <c r="H326" i="10"/>
  <c r="K326" i="10"/>
  <c r="F459" i="10" l="1"/>
  <c r="D459" i="10" s="1"/>
  <c r="E459" i="10" s="1"/>
  <c r="G459" i="10" s="1"/>
  <c r="I327" i="10"/>
  <c r="J327" i="10"/>
  <c r="H327" i="10" l="1"/>
  <c r="F460" i="10"/>
  <c r="D460" i="10" s="1"/>
  <c r="E460" i="10" s="1"/>
  <c r="G460" i="10" s="1"/>
  <c r="K327" i="10"/>
  <c r="F461" i="10" l="1"/>
  <c r="D461" i="10" s="1"/>
  <c r="E461" i="10" s="1"/>
  <c r="G461" i="10" s="1"/>
  <c r="J328" i="10"/>
  <c r="I328" i="10"/>
  <c r="F462" i="10" l="1"/>
  <c r="D462" i="10" s="1"/>
  <c r="E462" i="10" s="1"/>
  <c r="G462" i="10" s="1"/>
  <c r="H328" i="10"/>
  <c r="K328" i="10"/>
  <c r="F463" i="10" l="1"/>
  <c r="D463" i="10" s="1"/>
  <c r="E463" i="10" s="1"/>
  <c r="G463" i="10" s="1"/>
  <c r="I329" i="10"/>
  <c r="J329" i="10"/>
  <c r="H329" i="10" l="1"/>
  <c r="F464" i="10"/>
  <c r="D464" i="10" s="1"/>
  <c r="E464" i="10" s="1"/>
  <c r="G464" i="10" s="1"/>
  <c r="K329" i="10"/>
  <c r="F465" i="10" l="1"/>
  <c r="D465" i="10" s="1"/>
  <c r="E465" i="10" s="1"/>
  <c r="G465" i="10" s="1"/>
  <c r="J330" i="10"/>
  <c r="I330" i="10"/>
  <c r="F466" i="10" l="1"/>
  <c r="D466" i="10" s="1"/>
  <c r="E466" i="10" s="1"/>
  <c r="G466" i="10" s="1"/>
  <c r="H330" i="10"/>
  <c r="K330" i="10"/>
  <c r="F467" i="10" l="1"/>
  <c r="D467" i="10" s="1"/>
  <c r="E467" i="10" s="1"/>
  <c r="G467" i="10" s="1"/>
  <c r="I331" i="10"/>
  <c r="J331" i="10"/>
  <c r="H331" i="10" l="1"/>
  <c r="F468" i="10"/>
  <c r="D468" i="10" s="1"/>
  <c r="E468" i="10" s="1"/>
  <c r="G468" i="10" s="1"/>
  <c r="K331" i="10"/>
  <c r="F469" i="10" l="1"/>
  <c r="D469" i="10" s="1"/>
  <c r="E469" i="10" s="1"/>
  <c r="G469" i="10" s="1"/>
  <c r="J332" i="10"/>
  <c r="I332" i="10"/>
  <c r="F470" i="10" l="1"/>
  <c r="D470" i="10" s="1"/>
  <c r="E470" i="10" s="1"/>
  <c r="G470" i="10" s="1"/>
  <c r="H332" i="10"/>
  <c r="K332" i="10"/>
  <c r="F471" i="10" l="1"/>
  <c r="D471" i="10" s="1"/>
  <c r="E471" i="10" s="1"/>
  <c r="G471" i="10" s="1"/>
  <c r="I333" i="10"/>
  <c r="J333" i="10"/>
  <c r="H333" i="10" l="1"/>
  <c r="F472" i="10"/>
  <c r="D472" i="10" s="1"/>
  <c r="E472" i="10" s="1"/>
  <c r="G472" i="10" s="1"/>
  <c r="K333" i="10"/>
  <c r="F473" i="10" l="1"/>
  <c r="D473" i="10" s="1"/>
  <c r="E473" i="10" s="1"/>
  <c r="G473" i="10" s="1"/>
  <c r="J334" i="10"/>
  <c r="I334" i="10"/>
  <c r="H334" i="10" s="1"/>
  <c r="F474" i="10" l="1"/>
  <c r="D474" i="10" s="1"/>
  <c r="E474" i="10" s="1"/>
  <c r="G474" i="10" s="1"/>
  <c r="K334" i="10"/>
  <c r="F475" i="10" l="1"/>
  <c r="D475" i="10" s="1"/>
  <c r="E475" i="10" s="1"/>
  <c r="G475" i="10" s="1"/>
  <c r="I335" i="10"/>
  <c r="J335" i="10"/>
  <c r="H335" i="10" l="1"/>
  <c r="F476" i="10"/>
  <c r="D476" i="10" s="1"/>
  <c r="E476" i="10" s="1"/>
  <c r="G476" i="10" s="1"/>
  <c r="K335" i="10"/>
  <c r="F477" i="10" l="1"/>
  <c r="D477" i="10" s="1"/>
  <c r="E477" i="10" s="1"/>
  <c r="G477" i="10" s="1"/>
  <c r="J336" i="10"/>
  <c r="I336" i="10"/>
  <c r="F478" i="10" l="1"/>
  <c r="D478" i="10" s="1"/>
  <c r="E478" i="10" s="1"/>
  <c r="G478" i="10" s="1"/>
  <c r="H336" i="10"/>
  <c r="K336" i="10"/>
  <c r="F479" i="10" l="1"/>
  <c r="D479" i="10" s="1"/>
  <c r="E479" i="10" s="1"/>
  <c r="G479" i="10" s="1"/>
  <c r="I337" i="10"/>
  <c r="J337" i="10"/>
  <c r="H337" i="10" l="1"/>
  <c r="F480" i="10"/>
  <c r="D480" i="10" s="1"/>
  <c r="E480" i="10" s="1"/>
  <c r="G480" i="10" s="1"/>
  <c r="K337" i="10"/>
  <c r="F481" i="10" l="1"/>
  <c r="D481" i="10" s="1"/>
  <c r="E481" i="10" s="1"/>
  <c r="G481" i="10" s="1"/>
  <c r="J338" i="10"/>
  <c r="I338" i="10"/>
  <c r="H338" i="10" l="1"/>
  <c r="F482" i="10"/>
  <c r="D482" i="10" s="1"/>
  <c r="E482" i="10" s="1"/>
  <c r="G482" i="10" s="1"/>
  <c r="K338" i="10"/>
  <c r="F483" i="10" l="1"/>
  <c r="D483" i="10" s="1"/>
  <c r="E483" i="10" s="1"/>
  <c r="G483" i="10" s="1"/>
  <c r="I339" i="10"/>
  <c r="J339" i="10"/>
  <c r="H339" i="10" l="1"/>
  <c r="F484" i="10"/>
  <c r="D484" i="10" s="1"/>
  <c r="E484" i="10" s="1"/>
  <c r="G484" i="10" s="1"/>
  <c r="K339" i="10"/>
  <c r="F485" i="10" l="1"/>
  <c r="D485" i="10" s="1"/>
  <c r="E485" i="10" s="1"/>
  <c r="G485" i="10" s="1"/>
  <c r="J340" i="10"/>
  <c r="I340" i="10"/>
  <c r="H340" i="10" l="1"/>
  <c r="F486" i="10"/>
  <c r="D486" i="10" s="1"/>
  <c r="E486" i="10" s="1"/>
  <c r="G486" i="10" s="1"/>
  <c r="K340" i="10"/>
  <c r="F487" i="10" l="1"/>
  <c r="D487" i="10" s="1"/>
  <c r="E487" i="10" s="1"/>
  <c r="G487" i="10" s="1"/>
  <c r="I341" i="10"/>
  <c r="J341" i="10"/>
  <c r="H341" i="10" l="1"/>
  <c r="F488" i="10"/>
  <c r="D488" i="10" s="1"/>
  <c r="E488" i="10" s="1"/>
  <c r="G488" i="10" s="1"/>
  <c r="K341" i="10"/>
  <c r="F489" i="10" l="1"/>
  <c r="D489" i="10" s="1"/>
  <c r="E489" i="10" s="1"/>
  <c r="G489" i="10" s="1"/>
  <c r="J342" i="10"/>
  <c r="I342" i="10"/>
  <c r="H342" i="10" l="1"/>
  <c r="F490" i="10"/>
  <c r="D490" i="10" s="1"/>
  <c r="E490" i="10" s="1"/>
  <c r="G490" i="10" s="1"/>
  <c r="K342" i="10"/>
  <c r="F491" i="10" l="1"/>
  <c r="D491" i="10" s="1"/>
  <c r="E491" i="10" s="1"/>
  <c r="G491" i="10" s="1"/>
  <c r="I343" i="10"/>
  <c r="J343" i="10"/>
  <c r="H343" i="10" l="1"/>
  <c r="F492" i="10"/>
  <c r="D492" i="10" s="1"/>
  <c r="E492" i="10" s="1"/>
  <c r="G492" i="10" s="1"/>
  <c r="K343" i="10"/>
  <c r="F493" i="10" l="1"/>
  <c r="D493" i="10" s="1"/>
  <c r="E493" i="10" s="1"/>
  <c r="G493" i="10" s="1"/>
  <c r="J344" i="10"/>
  <c r="I344" i="10"/>
  <c r="F494" i="10" l="1"/>
  <c r="D494" i="10" s="1"/>
  <c r="E494" i="10" s="1"/>
  <c r="G494" i="10" s="1"/>
  <c r="H344" i="10"/>
  <c r="K344" i="10"/>
  <c r="F495" i="10" l="1"/>
  <c r="D495" i="10" s="1"/>
  <c r="E495" i="10" s="1"/>
  <c r="G495" i="10" s="1"/>
  <c r="I345" i="10"/>
  <c r="J345" i="10"/>
  <c r="H345" i="10" l="1"/>
  <c r="F496" i="10"/>
  <c r="D496" i="10" s="1"/>
  <c r="E496" i="10" s="1"/>
  <c r="G496" i="10" s="1"/>
  <c r="K345" i="10"/>
  <c r="F497" i="10" l="1"/>
  <c r="D497" i="10" s="1"/>
  <c r="E497" i="10" s="1"/>
  <c r="G497" i="10" s="1"/>
  <c r="J346" i="10"/>
  <c r="I346" i="10"/>
  <c r="F498" i="10" l="1"/>
  <c r="D498" i="10" s="1"/>
  <c r="E498" i="10" s="1"/>
  <c r="G498" i="10" s="1"/>
  <c r="H346" i="10"/>
  <c r="K346" i="10"/>
  <c r="F499" i="10" l="1"/>
  <c r="D499" i="10" s="1"/>
  <c r="E499" i="10" s="1"/>
  <c r="G499" i="10" s="1"/>
  <c r="I347" i="10"/>
  <c r="J347" i="10"/>
  <c r="H347" i="10" l="1"/>
  <c r="F500" i="10"/>
  <c r="D500" i="10" s="1"/>
  <c r="E500" i="10" s="1"/>
  <c r="G500" i="10" s="1"/>
  <c r="K347" i="10"/>
  <c r="F501" i="10" l="1"/>
  <c r="D501" i="10" s="1"/>
  <c r="E501" i="10" s="1"/>
  <c r="G501" i="10" s="1"/>
  <c r="J348" i="10"/>
  <c r="I348" i="10"/>
  <c r="F502" i="10" l="1"/>
  <c r="D502" i="10" s="1"/>
  <c r="E502" i="10" s="1"/>
  <c r="G502" i="10" s="1"/>
  <c r="H348" i="10"/>
  <c r="K348" i="10"/>
  <c r="F503" i="10" l="1"/>
  <c r="D503" i="10" s="1"/>
  <c r="E503" i="10" s="1"/>
  <c r="G503" i="10" s="1"/>
  <c r="I349" i="10"/>
  <c r="J349" i="10"/>
  <c r="H349" i="10" l="1"/>
  <c r="F504" i="10"/>
  <c r="D504" i="10" s="1"/>
  <c r="E504" i="10" s="1"/>
  <c r="G504" i="10" s="1"/>
  <c r="K349" i="10"/>
  <c r="F505" i="10" l="1"/>
  <c r="D505" i="10" s="1"/>
  <c r="E505" i="10" s="1"/>
  <c r="G505" i="10" s="1"/>
  <c r="J350" i="10"/>
  <c r="I350" i="10"/>
  <c r="F506" i="10" l="1"/>
  <c r="D506" i="10" s="1"/>
  <c r="E506" i="10" s="1"/>
  <c r="G506" i="10" s="1"/>
  <c r="H350" i="10"/>
  <c r="K350" i="10"/>
  <c r="F507" i="10" l="1"/>
  <c r="D507" i="10" s="1"/>
  <c r="E507" i="10" s="1"/>
  <c r="G507" i="10" s="1"/>
  <c r="I351" i="10"/>
  <c r="J351" i="10"/>
  <c r="H351" i="10" l="1"/>
  <c r="F508" i="10"/>
  <c r="D508" i="10" s="1"/>
  <c r="E508" i="10" s="1"/>
  <c r="G508" i="10" s="1"/>
  <c r="K351" i="10"/>
  <c r="F509" i="10" l="1"/>
  <c r="D509" i="10" s="1"/>
  <c r="E509" i="10" s="1"/>
  <c r="G509" i="10" s="1"/>
  <c r="J352" i="10"/>
  <c r="I352" i="10"/>
  <c r="F510" i="10" l="1"/>
  <c r="D510" i="10" s="1"/>
  <c r="E510" i="10" s="1"/>
  <c r="G510" i="10" s="1"/>
  <c r="H352" i="10"/>
  <c r="K352" i="10"/>
  <c r="F511" i="10" l="1"/>
  <c r="D511" i="10" s="1"/>
  <c r="E511" i="10" s="1"/>
  <c r="G511" i="10" s="1"/>
  <c r="I353" i="10"/>
  <c r="J353" i="10"/>
  <c r="H353" i="10" l="1"/>
  <c r="F512" i="10"/>
  <c r="D512" i="10" s="1"/>
  <c r="E512" i="10" s="1"/>
  <c r="G512" i="10" s="1"/>
  <c r="K353" i="10"/>
  <c r="F513" i="10" l="1"/>
  <c r="D513" i="10" s="1"/>
  <c r="E513" i="10" s="1"/>
  <c r="G513" i="10" s="1"/>
  <c r="J354" i="10"/>
  <c r="I354" i="10"/>
  <c r="F514" i="10" l="1"/>
  <c r="D514" i="10" s="1"/>
  <c r="E514" i="10" s="1"/>
  <c r="G514" i="10" s="1"/>
  <c r="H354" i="10"/>
  <c r="K354" i="10"/>
  <c r="F515" i="10" l="1"/>
  <c r="D515" i="10" s="1"/>
  <c r="E515" i="10" s="1"/>
  <c r="G515" i="10" s="1"/>
  <c r="I355" i="10"/>
  <c r="J355" i="10"/>
  <c r="H355" i="10" l="1"/>
  <c r="F516" i="10"/>
  <c r="D516" i="10" s="1"/>
  <c r="E516" i="10" s="1"/>
  <c r="G516" i="10" s="1"/>
  <c r="K355" i="10"/>
  <c r="F517" i="10" l="1"/>
  <c r="D517" i="10" s="1"/>
  <c r="E517" i="10" s="1"/>
  <c r="G517" i="10" s="1"/>
  <c r="J356" i="10"/>
  <c r="I356" i="10"/>
  <c r="H356" i="10" l="1"/>
  <c r="F518" i="10"/>
  <c r="D518" i="10" s="1"/>
  <c r="E518" i="10" s="1"/>
  <c r="G518" i="10" s="1"/>
  <c r="K356" i="10"/>
  <c r="F519" i="10" l="1"/>
  <c r="D519" i="10" s="1"/>
  <c r="E519" i="10" s="1"/>
  <c r="G519" i="10" s="1"/>
  <c r="K357" i="10"/>
  <c r="I357" i="10"/>
  <c r="J357" i="10"/>
  <c r="F520" i="10" l="1"/>
  <c r="D520" i="10" s="1"/>
  <c r="E520" i="10" s="1"/>
  <c r="G520" i="10" s="1"/>
  <c r="J358" i="10"/>
  <c r="I358" i="10"/>
  <c r="H357" i="10"/>
  <c r="H358" i="10" l="1"/>
  <c r="F521" i="10"/>
  <c r="D521" i="10" s="1"/>
  <c r="E521" i="10" s="1"/>
  <c r="G521" i="10" s="1"/>
  <c r="K358" i="10"/>
  <c r="F522" i="10" l="1"/>
  <c r="D522" i="10" s="1"/>
  <c r="E522" i="10" s="1"/>
  <c r="G522" i="10" s="1"/>
  <c r="K359" i="10"/>
  <c r="I359" i="10"/>
  <c r="J359" i="10"/>
  <c r="F523" i="10" l="1"/>
  <c r="D523" i="10"/>
  <c r="E523" i="10" s="1"/>
  <c r="G523" i="10" s="1"/>
  <c r="J360" i="10"/>
  <c r="I360" i="10"/>
  <c r="H360" i="10" s="1"/>
  <c r="H359" i="10"/>
  <c r="F524" i="10" l="1"/>
  <c r="D524" i="10"/>
  <c r="E524" i="10" s="1"/>
  <c r="G524" i="10" s="1"/>
  <c r="K360" i="10"/>
  <c r="F525" i="10" l="1"/>
  <c r="D525" i="10"/>
  <c r="E525" i="10" s="1"/>
  <c r="G525" i="10" s="1"/>
  <c r="I361" i="10"/>
  <c r="K361" i="10" s="1"/>
  <c r="J361" i="10"/>
  <c r="F526" i="10" l="1"/>
  <c r="D526" i="10"/>
  <c r="E526" i="10" s="1"/>
  <c r="G526" i="10" s="1"/>
  <c r="J362" i="10"/>
  <c r="I362" i="10"/>
  <c r="H362" i="10" s="1"/>
  <c r="H361" i="10"/>
  <c r="F527" i="10" l="1"/>
  <c r="D527" i="10"/>
  <c r="E527" i="10" s="1"/>
  <c r="G527" i="10" s="1"/>
  <c r="K362" i="10"/>
  <c r="F528" i="10" l="1"/>
  <c r="D528" i="10"/>
  <c r="E528" i="10" s="1"/>
  <c r="G528" i="10" s="1"/>
  <c r="I363" i="10"/>
  <c r="K363" i="10" s="1"/>
  <c r="J363" i="10"/>
  <c r="F529" i="10" l="1"/>
  <c r="D529" i="10"/>
  <c r="E529" i="10" s="1"/>
  <c r="G529" i="10" s="1"/>
  <c r="J364" i="10"/>
  <c r="I364" i="10"/>
  <c r="H364" i="10" s="1"/>
  <c r="H363" i="10"/>
  <c r="F530" i="10" l="1"/>
  <c r="D530" i="10"/>
  <c r="E530" i="10" s="1"/>
  <c r="G530" i="10" s="1"/>
  <c r="K364" i="10"/>
  <c r="F531" i="10" l="1"/>
  <c r="D531" i="10"/>
  <c r="E531" i="10" s="1"/>
  <c r="G531" i="10" s="1"/>
  <c r="I365" i="10"/>
  <c r="K365" i="10" s="1"/>
  <c r="J365" i="10"/>
  <c r="F532" i="10" l="1"/>
  <c r="D532" i="10"/>
  <c r="E532" i="10" s="1"/>
  <c r="G532" i="10" s="1"/>
  <c r="J366" i="10"/>
  <c r="I366" i="10"/>
  <c r="H366" i="10" s="1"/>
  <c r="H365" i="10"/>
  <c r="F533" i="10" l="1"/>
  <c r="D533" i="10"/>
  <c r="E533" i="10" s="1"/>
  <c r="G533" i="10" s="1"/>
  <c r="K366" i="10"/>
  <c r="F534" i="10" l="1"/>
  <c r="D534" i="10"/>
  <c r="E534" i="10" s="1"/>
  <c r="G534" i="10" s="1"/>
  <c r="I367" i="10"/>
  <c r="K367" i="10" s="1"/>
  <c r="J367" i="10"/>
  <c r="F535" i="10" l="1"/>
  <c r="D535" i="10"/>
  <c r="E535" i="10" s="1"/>
  <c r="G535" i="10" s="1"/>
  <c r="J368" i="10"/>
  <c r="I368" i="10"/>
  <c r="H368" i="10" s="1"/>
  <c r="H367" i="10"/>
  <c r="F536" i="10" l="1"/>
  <c r="D536" i="10"/>
  <c r="E536" i="10" s="1"/>
  <c r="G536" i="10" s="1"/>
  <c r="K368" i="10"/>
  <c r="F537" i="10" l="1"/>
  <c r="D537" i="10"/>
  <c r="E537" i="10" s="1"/>
  <c r="G537" i="10" s="1"/>
  <c r="I369" i="10"/>
  <c r="K369" i="10" s="1"/>
  <c r="J369" i="10"/>
  <c r="F538" i="10" l="1"/>
  <c r="D538" i="10"/>
  <c r="E538" i="10" s="1"/>
  <c r="G538" i="10" s="1"/>
  <c r="J370" i="10"/>
  <c r="I370" i="10"/>
  <c r="H370" i="10" s="1"/>
  <c r="H369" i="10"/>
  <c r="F539" i="10" l="1"/>
  <c r="D539" i="10"/>
  <c r="E539" i="10" s="1"/>
  <c r="G539" i="10" s="1"/>
  <c r="K370" i="10"/>
  <c r="F540" i="10" l="1"/>
  <c r="D540" i="10"/>
  <c r="E540" i="10" s="1"/>
  <c r="G540" i="10" s="1"/>
  <c r="I371" i="10"/>
  <c r="K371" i="10" s="1"/>
  <c r="J371" i="10"/>
  <c r="F541" i="10" l="1"/>
  <c r="D541" i="10"/>
  <c r="E541" i="10" s="1"/>
  <c r="G541" i="10" s="1"/>
  <c r="J372" i="10"/>
  <c r="I372" i="10"/>
  <c r="H372" i="10" s="1"/>
  <c r="H371" i="10"/>
  <c r="F542" i="10" l="1"/>
  <c r="D542" i="10"/>
  <c r="E542" i="10" s="1"/>
  <c r="G542" i="10" s="1"/>
  <c r="K372" i="10"/>
  <c r="F543" i="10" l="1"/>
  <c r="D543" i="10"/>
  <c r="E543" i="10" s="1"/>
  <c r="G543" i="10" s="1"/>
  <c r="I373" i="10"/>
  <c r="K373" i="10" s="1"/>
  <c r="J373" i="10"/>
  <c r="F544" i="10" l="1"/>
  <c r="D544" i="10"/>
  <c r="E544" i="10" s="1"/>
  <c r="G544" i="10" s="1"/>
  <c r="J374" i="10"/>
  <c r="I374" i="10"/>
  <c r="H374" i="10" s="1"/>
  <c r="H373" i="10"/>
  <c r="F545" i="10" l="1"/>
  <c r="D545" i="10"/>
  <c r="E545" i="10" s="1"/>
  <c r="G545" i="10" s="1"/>
  <c r="K374" i="10"/>
  <c r="F546" i="10" l="1"/>
  <c r="D546" i="10"/>
  <c r="E546" i="10" s="1"/>
  <c r="G546" i="10" s="1"/>
  <c r="I375" i="10"/>
  <c r="K375" i="10" s="1"/>
  <c r="J375" i="10"/>
  <c r="F547" i="10" l="1"/>
  <c r="D547" i="10"/>
  <c r="E547" i="10" s="1"/>
  <c r="G547" i="10" s="1"/>
  <c r="J376" i="10"/>
  <c r="I376" i="10"/>
  <c r="H376" i="10" s="1"/>
  <c r="H375" i="10"/>
  <c r="F548" i="10" l="1"/>
  <c r="D548" i="10"/>
  <c r="E548" i="10" s="1"/>
  <c r="G548" i="10" s="1"/>
  <c r="K376" i="10"/>
  <c r="F549" i="10" l="1"/>
  <c r="D549" i="10"/>
  <c r="E549" i="10" s="1"/>
  <c r="G549" i="10" s="1"/>
  <c r="I377" i="10"/>
  <c r="K377" i="10" s="1"/>
  <c r="J377" i="10"/>
  <c r="F550" i="10" l="1"/>
  <c r="D550" i="10"/>
  <c r="E550" i="10" s="1"/>
  <c r="G550" i="10" s="1"/>
  <c r="J378" i="10"/>
  <c r="I378" i="10"/>
  <c r="H378" i="10" s="1"/>
  <c r="H377" i="10"/>
  <c r="F551" i="10" l="1"/>
  <c r="D551" i="10" s="1"/>
  <c r="E551" i="10" s="1"/>
  <c r="G551" i="10" s="1"/>
  <c r="K378" i="10"/>
  <c r="F552" i="10" l="1"/>
  <c r="D552" i="10" s="1"/>
  <c r="E552" i="10" s="1"/>
  <c r="G552" i="10" s="1"/>
  <c r="I379" i="10"/>
  <c r="J379" i="10"/>
  <c r="H379" i="10" l="1"/>
  <c r="F553" i="10"/>
  <c r="D553" i="10" s="1"/>
  <c r="E553" i="10" s="1"/>
  <c r="G553" i="10" s="1"/>
  <c r="K379" i="10"/>
  <c r="F554" i="10" l="1"/>
  <c r="D554" i="10" s="1"/>
  <c r="E554" i="10" s="1"/>
  <c r="G554" i="10" s="1"/>
  <c r="J380" i="10"/>
  <c r="I380" i="10"/>
  <c r="F555" i="10" l="1"/>
  <c r="D555" i="10" s="1"/>
  <c r="E555" i="10" s="1"/>
  <c r="G555" i="10" s="1"/>
  <c r="H380" i="10"/>
  <c r="K380" i="10"/>
  <c r="F556" i="10" l="1"/>
  <c r="D556" i="10" s="1"/>
  <c r="E556" i="10" s="1"/>
  <c r="G556" i="10" s="1"/>
  <c r="I381" i="10"/>
  <c r="J381" i="10"/>
  <c r="H381" i="10" l="1"/>
  <c r="F557" i="10"/>
  <c r="D557" i="10" s="1"/>
  <c r="E557" i="10" s="1"/>
  <c r="G557" i="10" s="1"/>
  <c r="K381" i="10"/>
  <c r="F558" i="10" l="1"/>
  <c r="D558" i="10" s="1"/>
  <c r="E558" i="10" s="1"/>
  <c r="G558" i="10" s="1"/>
  <c r="J382" i="10"/>
  <c r="I382" i="10"/>
  <c r="F559" i="10" l="1"/>
  <c r="D559" i="10" s="1"/>
  <c r="E559" i="10" s="1"/>
  <c r="G559" i="10" s="1"/>
  <c r="H382" i="10"/>
  <c r="K382" i="10"/>
  <c r="F560" i="10" l="1"/>
  <c r="D560" i="10" s="1"/>
  <c r="E560" i="10" s="1"/>
  <c r="G560" i="10" s="1"/>
  <c r="I383" i="10"/>
  <c r="J383" i="10"/>
  <c r="H383" i="10" l="1"/>
  <c r="F561" i="10"/>
  <c r="D561" i="10" s="1"/>
  <c r="E561" i="10" s="1"/>
  <c r="G561" i="10" s="1"/>
  <c r="K383" i="10"/>
  <c r="F562" i="10" l="1"/>
  <c r="D562" i="10" s="1"/>
  <c r="E562" i="10" s="1"/>
  <c r="G562" i="10" s="1"/>
  <c r="J384" i="10"/>
  <c r="I384" i="10"/>
  <c r="F563" i="10" l="1"/>
  <c r="D563" i="10" s="1"/>
  <c r="E563" i="10" s="1"/>
  <c r="G563" i="10" s="1"/>
  <c r="H384" i="10"/>
  <c r="K384" i="10"/>
  <c r="F564" i="10" l="1"/>
  <c r="D564" i="10" s="1"/>
  <c r="E564" i="10" s="1"/>
  <c r="G564" i="10" s="1"/>
  <c r="I385" i="10"/>
  <c r="J385" i="10"/>
  <c r="H385" i="10" l="1"/>
  <c r="F565" i="10"/>
  <c r="D565" i="10" s="1"/>
  <c r="E565" i="10" s="1"/>
  <c r="G565" i="10" s="1"/>
  <c r="K385" i="10"/>
  <c r="F566" i="10" l="1"/>
  <c r="D566" i="10" s="1"/>
  <c r="E566" i="10" s="1"/>
  <c r="G566" i="10" s="1"/>
  <c r="J386" i="10"/>
  <c r="I386" i="10"/>
  <c r="F567" i="10" l="1"/>
  <c r="D567" i="10" s="1"/>
  <c r="E567" i="10" s="1"/>
  <c r="G567" i="10" s="1"/>
  <c r="H386" i="10"/>
  <c r="K386" i="10"/>
  <c r="F568" i="10" l="1"/>
  <c r="D568" i="10" s="1"/>
  <c r="E568" i="10" s="1"/>
  <c r="G568" i="10" s="1"/>
  <c r="I387" i="10"/>
  <c r="J387" i="10"/>
  <c r="H387" i="10" l="1"/>
  <c r="F569" i="10"/>
  <c r="D569" i="10" s="1"/>
  <c r="E569" i="10" s="1"/>
  <c r="G569" i="10" s="1"/>
  <c r="K387" i="10"/>
  <c r="F570" i="10" l="1"/>
  <c r="D570" i="10" s="1"/>
  <c r="E570" i="10" s="1"/>
  <c r="G570" i="10" s="1"/>
  <c r="J388" i="10"/>
  <c r="I388" i="10"/>
  <c r="F571" i="10" l="1"/>
  <c r="D571" i="10" s="1"/>
  <c r="E571" i="10" s="1"/>
  <c r="G571" i="10" s="1"/>
  <c r="H388" i="10"/>
  <c r="K388" i="10"/>
  <c r="F572" i="10" l="1"/>
  <c r="D572" i="10" s="1"/>
  <c r="E572" i="10" s="1"/>
  <c r="G572" i="10" s="1"/>
  <c r="K389" i="10"/>
  <c r="I389" i="10"/>
  <c r="J389" i="10"/>
  <c r="F573" i="10" l="1"/>
  <c r="D573" i="10" s="1"/>
  <c r="E573" i="10" s="1"/>
  <c r="G573" i="10" s="1"/>
  <c r="J390" i="10"/>
  <c r="I390" i="10"/>
  <c r="H389" i="10"/>
  <c r="F574" i="10" l="1"/>
  <c r="D574" i="10" s="1"/>
  <c r="E574" i="10" s="1"/>
  <c r="G574" i="10" s="1"/>
  <c r="H390" i="10"/>
  <c r="K390" i="10"/>
  <c r="F575" i="10" l="1"/>
  <c r="D575" i="10" s="1"/>
  <c r="E575" i="10" s="1"/>
  <c r="G575" i="10" s="1"/>
  <c r="I391" i="10"/>
  <c r="J391" i="10"/>
  <c r="H391" i="10" l="1"/>
  <c r="F576" i="10"/>
  <c r="D576" i="10" s="1"/>
  <c r="E576" i="10" s="1"/>
  <c r="G576" i="10" s="1"/>
  <c r="K391" i="10"/>
  <c r="F577" i="10" l="1"/>
  <c r="D577" i="10" s="1"/>
  <c r="E577" i="10" s="1"/>
  <c r="G577" i="10" s="1"/>
  <c r="J392" i="10"/>
  <c r="I392" i="10"/>
  <c r="F578" i="10" l="1"/>
  <c r="D578" i="10" s="1"/>
  <c r="E578" i="10" s="1"/>
  <c r="G578" i="10" s="1"/>
  <c r="H392" i="10"/>
  <c r="K392" i="10"/>
  <c r="F579" i="10" l="1"/>
  <c r="D579" i="10" s="1"/>
  <c r="E579" i="10" s="1"/>
  <c r="G579" i="10" s="1"/>
  <c r="K393" i="10"/>
  <c r="I393" i="10"/>
  <c r="J393" i="10"/>
  <c r="F580" i="10" l="1"/>
  <c r="D580" i="10" s="1"/>
  <c r="E580" i="10" s="1"/>
  <c r="G580" i="10" s="1"/>
  <c r="J394" i="10"/>
  <c r="I394" i="10"/>
  <c r="H393" i="10"/>
  <c r="H394" i="10" l="1"/>
  <c r="F581" i="10"/>
  <c r="D581" i="10" s="1"/>
  <c r="E581" i="10" s="1"/>
  <c r="G581" i="10" s="1"/>
  <c r="K394" i="10"/>
  <c r="F582" i="10" l="1"/>
  <c r="D582" i="10" s="1"/>
  <c r="E582" i="10" s="1"/>
  <c r="G582" i="10" s="1"/>
  <c r="K395" i="10"/>
  <c r="I395" i="10"/>
  <c r="J395" i="10"/>
  <c r="F583" i="10" l="1"/>
  <c r="D583" i="10" s="1"/>
  <c r="E583" i="10" s="1"/>
  <c r="G583" i="10" s="1"/>
  <c r="J396" i="10"/>
  <c r="I396" i="10"/>
  <c r="H395" i="10"/>
  <c r="F584" i="10" l="1"/>
  <c r="D584" i="10" s="1"/>
  <c r="E584" i="10" s="1"/>
  <c r="G584" i="10" s="1"/>
  <c r="H396" i="10"/>
  <c r="K396" i="10"/>
  <c r="F585" i="10" l="1"/>
  <c r="D585" i="10" s="1"/>
  <c r="E585" i="10" s="1"/>
  <c r="G585" i="10" s="1"/>
  <c r="I397" i="10"/>
  <c r="H397" i="10" s="1"/>
  <c r="J397" i="10"/>
  <c r="F586" i="10" l="1"/>
  <c r="D586" i="10" s="1"/>
  <c r="E586" i="10" s="1"/>
  <c r="G586" i="10" s="1"/>
  <c r="K397" i="10"/>
  <c r="F587" i="10" l="1"/>
  <c r="D587" i="10" s="1"/>
  <c r="E587" i="10" s="1"/>
  <c r="G587" i="10" s="1"/>
  <c r="J398" i="10"/>
  <c r="I398" i="10"/>
  <c r="F588" i="10" l="1"/>
  <c r="D588" i="10" s="1"/>
  <c r="E588" i="10" s="1"/>
  <c r="G588" i="10" s="1"/>
  <c r="H398" i="10"/>
  <c r="K398" i="10"/>
  <c r="F589" i="10" l="1"/>
  <c r="D589" i="10" s="1"/>
  <c r="E589" i="10" s="1"/>
  <c r="G589" i="10" s="1"/>
  <c r="I399" i="10"/>
  <c r="K399" i="10" s="1"/>
  <c r="J399" i="10"/>
  <c r="J400" i="10" l="1"/>
  <c r="I400" i="10"/>
  <c r="F590" i="10"/>
  <c r="D590" i="10" s="1"/>
  <c r="E590" i="10" s="1"/>
  <c r="G590" i="10" s="1"/>
  <c r="H399" i="10"/>
  <c r="F591" i="10" l="1"/>
  <c r="D591" i="10"/>
  <c r="E591" i="10" s="1"/>
  <c r="G591" i="10" s="1"/>
  <c r="H400" i="10"/>
  <c r="K400" i="10"/>
  <c r="F592" i="10" l="1"/>
  <c r="D592" i="10"/>
  <c r="E592" i="10" s="1"/>
  <c r="G592" i="10" s="1"/>
  <c r="I401" i="10"/>
  <c r="K401" i="10" s="1"/>
  <c r="J401" i="10"/>
  <c r="F593" i="10" l="1"/>
  <c r="D593" i="10" s="1"/>
  <c r="E593" i="10" s="1"/>
  <c r="G593" i="10" s="1"/>
  <c r="J402" i="10"/>
  <c r="I402" i="10"/>
  <c r="H401" i="10"/>
  <c r="F594" i="10" l="1"/>
  <c r="D594" i="10" s="1"/>
  <c r="E594" i="10" s="1"/>
  <c r="G594" i="10" s="1"/>
  <c r="H402" i="10"/>
  <c r="K402" i="10"/>
  <c r="F595" i="10" l="1"/>
  <c r="D595" i="10" s="1"/>
  <c r="E595" i="10" s="1"/>
  <c r="G595" i="10" s="1"/>
  <c r="I403" i="10"/>
  <c r="H403" i="10" s="1"/>
  <c r="J403" i="10"/>
  <c r="F596" i="10" l="1"/>
  <c r="D596" i="10" s="1"/>
  <c r="E596" i="10" s="1"/>
  <c r="G596" i="10" s="1"/>
  <c r="K403" i="10"/>
  <c r="F597" i="10" l="1"/>
  <c r="D597" i="10" s="1"/>
  <c r="E597" i="10" s="1"/>
  <c r="G597" i="10" s="1"/>
  <c r="J404" i="10"/>
  <c r="I404" i="10"/>
  <c r="F598" i="10" l="1"/>
  <c r="D598" i="10" s="1"/>
  <c r="E598" i="10" s="1"/>
  <c r="G598" i="10" s="1"/>
  <c r="H404" i="10"/>
  <c r="K404" i="10"/>
  <c r="F599" i="10" l="1"/>
  <c r="D599" i="10" s="1"/>
  <c r="E599" i="10" s="1"/>
  <c r="G599" i="10" s="1"/>
  <c r="I405" i="10"/>
  <c r="J405" i="10"/>
  <c r="H405" i="10" l="1"/>
  <c r="F600" i="10"/>
  <c r="D600" i="10" s="1"/>
  <c r="E600" i="10" s="1"/>
  <c r="G600" i="10" s="1"/>
  <c r="K405" i="10"/>
  <c r="F601" i="10" l="1"/>
  <c r="D601" i="10" s="1"/>
  <c r="E601" i="10" s="1"/>
  <c r="G601" i="10" s="1"/>
  <c r="J406" i="10"/>
  <c r="I406" i="10"/>
  <c r="F602" i="10" l="1"/>
  <c r="D602" i="10" s="1"/>
  <c r="E602" i="10" s="1"/>
  <c r="G602" i="10" s="1"/>
  <c r="H406" i="10"/>
  <c r="K406" i="10"/>
  <c r="F603" i="10" l="1"/>
  <c r="D603" i="10" s="1"/>
  <c r="E603" i="10" s="1"/>
  <c r="G603" i="10" s="1"/>
  <c r="I407" i="10"/>
  <c r="J407" i="10"/>
  <c r="H407" i="10" l="1"/>
  <c r="F604" i="10"/>
  <c r="D604" i="10" s="1"/>
  <c r="E604" i="10" s="1"/>
  <c r="G604" i="10" s="1"/>
  <c r="K407" i="10"/>
  <c r="F605" i="10" l="1"/>
  <c r="D605" i="10" s="1"/>
  <c r="E605" i="10" s="1"/>
  <c r="G605" i="10" s="1"/>
  <c r="J408" i="10"/>
  <c r="I408" i="10"/>
  <c r="F606" i="10" l="1"/>
  <c r="D606" i="10" s="1"/>
  <c r="E606" i="10" s="1"/>
  <c r="G606" i="10" s="1"/>
  <c r="H408" i="10"/>
  <c r="K408" i="10"/>
  <c r="F607" i="10" l="1"/>
  <c r="D607" i="10" s="1"/>
  <c r="E607" i="10" s="1"/>
  <c r="I409" i="10"/>
  <c r="J409" i="10"/>
  <c r="H409" i="10" l="1"/>
  <c r="E7" i="10"/>
  <c r="D7" i="10" s="1"/>
  <c r="G607" i="10"/>
  <c r="F608" i="10" s="1"/>
  <c r="F7" i="10" s="1"/>
  <c r="K409" i="10"/>
  <c r="J410" i="10" l="1"/>
  <c r="I410" i="10"/>
  <c r="H410" i="10" s="1"/>
  <c r="K410" i="10" l="1"/>
  <c r="I411" i="10" l="1"/>
  <c r="J411" i="10"/>
  <c r="H411" i="10" l="1"/>
  <c r="K411" i="10"/>
  <c r="J412" i="10" l="1"/>
  <c r="I412" i="10"/>
  <c r="H412" i="10" l="1"/>
  <c r="K412" i="10"/>
  <c r="I413" i="10" l="1"/>
  <c r="J413" i="10"/>
  <c r="H413" i="10" l="1"/>
  <c r="K413" i="10"/>
  <c r="J414" i="10" l="1"/>
  <c r="I414" i="10"/>
  <c r="H414" i="10" l="1"/>
  <c r="K414" i="10"/>
  <c r="I415" i="10" l="1"/>
  <c r="J415" i="10"/>
  <c r="H415" i="10" l="1"/>
  <c r="K415" i="10"/>
  <c r="J416" i="10" l="1"/>
  <c r="I416" i="10"/>
  <c r="H416" i="10" l="1"/>
  <c r="K416" i="10"/>
  <c r="I417" i="10" l="1"/>
  <c r="J417" i="10"/>
  <c r="H417" i="10" l="1"/>
  <c r="K417" i="10"/>
  <c r="J418" i="10" l="1"/>
  <c r="I418" i="10"/>
  <c r="H418" i="10" l="1"/>
  <c r="K418" i="10"/>
  <c r="I419" i="10" l="1"/>
  <c r="J419" i="10"/>
  <c r="H419" i="10" l="1"/>
  <c r="K419" i="10"/>
  <c r="J420" i="10" l="1"/>
  <c r="I420" i="10"/>
  <c r="H420" i="10" l="1"/>
  <c r="K420" i="10"/>
  <c r="I421" i="10" l="1"/>
  <c r="J421" i="10"/>
  <c r="H421" i="10" l="1"/>
  <c r="K421" i="10"/>
  <c r="J422" i="10" l="1"/>
  <c r="I422" i="10"/>
  <c r="H422" i="10" l="1"/>
  <c r="K422" i="10"/>
  <c r="I423" i="10" l="1"/>
  <c r="J423" i="10"/>
  <c r="H423" i="10" l="1"/>
  <c r="K423" i="10"/>
  <c r="J424" i="10" l="1"/>
  <c r="I424" i="10"/>
  <c r="H424" i="10" l="1"/>
  <c r="K424" i="10"/>
  <c r="I425" i="10" l="1"/>
  <c r="J425" i="10"/>
  <c r="H425" i="10" l="1"/>
  <c r="K425" i="10"/>
  <c r="J426" i="10" l="1"/>
  <c r="I426" i="10"/>
  <c r="H426" i="10" l="1"/>
  <c r="K426" i="10"/>
  <c r="I427" i="10" l="1"/>
  <c r="J427" i="10"/>
  <c r="H427" i="10" l="1"/>
  <c r="K427" i="10"/>
  <c r="J428" i="10" l="1"/>
  <c r="I428" i="10"/>
  <c r="H428" i="10" l="1"/>
  <c r="K428" i="10"/>
  <c r="I429" i="10" l="1"/>
  <c r="J429" i="10"/>
  <c r="H429" i="10" l="1"/>
  <c r="K429" i="10"/>
  <c r="J430" i="10" l="1"/>
  <c r="I430" i="10"/>
  <c r="H430" i="10" s="1"/>
  <c r="K430" i="10" l="1"/>
  <c r="I431" i="10" l="1"/>
  <c r="J431" i="10"/>
  <c r="H431" i="10" l="1"/>
  <c r="K431" i="10"/>
  <c r="J432" i="10" l="1"/>
  <c r="I432" i="10"/>
  <c r="H432" i="10" l="1"/>
  <c r="K432" i="10"/>
  <c r="I433" i="10" l="1"/>
  <c r="J433" i="10"/>
  <c r="H433" i="10" l="1"/>
  <c r="K433" i="10"/>
  <c r="J434" i="10" l="1"/>
  <c r="I434" i="10"/>
  <c r="H434" i="10" l="1"/>
  <c r="K434" i="10"/>
  <c r="I435" i="10" l="1"/>
  <c r="J435" i="10"/>
  <c r="H435" i="10" l="1"/>
  <c r="K435" i="10"/>
  <c r="J436" i="10" l="1"/>
  <c r="I436" i="10"/>
  <c r="H436" i="10" l="1"/>
  <c r="K436" i="10"/>
  <c r="I437" i="10" l="1"/>
  <c r="J437" i="10"/>
  <c r="H437" i="10" l="1"/>
  <c r="K437" i="10"/>
  <c r="J438" i="10" l="1"/>
  <c r="I438" i="10"/>
  <c r="H438" i="10" s="1"/>
  <c r="K438" i="10" l="1"/>
  <c r="I439" i="10" l="1"/>
  <c r="J439" i="10"/>
  <c r="H439" i="10" l="1"/>
  <c r="K439" i="10"/>
  <c r="J440" i="10" l="1"/>
  <c r="I440" i="10"/>
  <c r="H440" i="10" l="1"/>
  <c r="K440" i="10"/>
  <c r="I441" i="10" l="1"/>
  <c r="H441" i="10" s="1"/>
  <c r="J441" i="10"/>
  <c r="K441" i="10" l="1"/>
  <c r="J442" i="10" l="1"/>
  <c r="I442" i="10"/>
  <c r="H442" i="10" l="1"/>
  <c r="K442" i="10"/>
  <c r="I443" i="10" l="1"/>
  <c r="J443" i="10"/>
  <c r="H443" i="10" l="1"/>
  <c r="K443" i="10"/>
  <c r="J444" i="10" l="1"/>
  <c r="I444" i="10"/>
  <c r="H444" i="10" l="1"/>
  <c r="K444" i="10"/>
  <c r="I445" i="10" l="1"/>
  <c r="J445" i="10"/>
  <c r="H445" i="10" l="1"/>
  <c r="K445" i="10"/>
  <c r="J446" i="10" l="1"/>
  <c r="I446" i="10"/>
  <c r="H446" i="10" l="1"/>
  <c r="K446" i="10"/>
  <c r="K447" i="10" l="1"/>
  <c r="I447" i="10"/>
  <c r="J447" i="10"/>
  <c r="J448" i="10" l="1"/>
  <c r="I448" i="10"/>
  <c r="H447" i="10"/>
  <c r="H448" i="10" l="1"/>
  <c r="K448" i="10"/>
  <c r="K449" i="10" l="1"/>
  <c r="I449" i="10"/>
  <c r="J449" i="10"/>
  <c r="H449" i="10" l="1"/>
  <c r="J450" i="10"/>
  <c r="I450" i="10"/>
  <c r="H450" i="10" s="1"/>
  <c r="K450" i="10" l="1"/>
  <c r="I451" i="10" l="1"/>
  <c r="K451" i="10" s="1"/>
  <c r="J451" i="10"/>
  <c r="H451" i="10" l="1"/>
  <c r="J452" i="10"/>
  <c r="I452" i="10"/>
  <c r="H452" i="10" l="1"/>
  <c r="K452" i="10"/>
  <c r="K453" i="10" l="1"/>
  <c r="I453" i="10"/>
  <c r="J453" i="10"/>
  <c r="H453" i="10" l="1"/>
  <c r="J454" i="10"/>
  <c r="I454" i="10"/>
  <c r="H454" i="10" l="1"/>
  <c r="K454" i="10"/>
  <c r="K455" i="10" l="1"/>
  <c r="I455" i="10"/>
  <c r="J455" i="10"/>
  <c r="H455" i="10" l="1"/>
  <c r="J456" i="10"/>
  <c r="I456" i="10"/>
  <c r="H456" i="10" s="1"/>
  <c r="K456" i="10" l="1"/>
  <c r="I457" i="10" l="1"/>
  <c r="K457" i="10" s="1"/>
  <c r="J457" i="10"/>
  <c r="H457" i="10" l="1"/>
  <c r="J458" i="10"/>
  <c r="I458" i="10"/>
  <c r="H458" i="10" l="1"/>
  <c r="K458" i="10"/>
  <c r="K459" i="10" l="1"/>
  <c r="I459" i="10"/>
  <c r="J459" i="10"/>
  <c r="H459" i="10" l="1"/>
  <c r="J460" i="10"/>
  <c r="I460" i="10"/>
  <c r="H460" i="10" s="1"/>
  <c r="K460" i="10" l="1"/>
  <c r="I461" i="10" l="1"/>
  <c r="K461" i="10" s="1"/>
  <c r="J461" i="10"/>
  <c r="H461" i="10" l="1"/>
  <c r="J462" i="10"/>
  <c r="I462" i="10"/>
  <c r="H462" i="10" l="1"/>
  <c r="K462" i="10"/>
  <c r="K463" i="10" l="1"/>
  <c r="I463" i="10"/>
  <c r="J463" i="10"/>
  <c r="H463" i="10" l="1"/>
  <c r="J464" i="10"/>
  <c r="I464" i="10"/>
  <c r="H464" i="10" l="1"/>
  <c r="K464" i="10"/>
  <c r="I465" i="10" l="1"/>
  <c r="H465" i="10" s="1"/>
  <c r="J465" i="10"/>
  <c r="K465" i="10" l="1"/>
  <c r="J466" i="10" l="1"/>
  <c r="I466" i="10"/>
  <c r="H466" i="10" l="1"/>
  <c r="K466" i="10"/>
  <c r="I467" i="10" l="1"/>
  <c r="K467" i="10" s="1"/>
  <c r="J467" i="10"/>
  <c r="H467" i="10" l="1"/>
  <c r="J468" i="10"/>
  <c r="I468" i="10"/>
  <c r="H468" i="10" l="1"/>
  <c r="K468" i="10"/>
  <c r="K469" i="10" l="1"/>
  <c r="I469" i="10"/>
  <c r="J469" i="10"/>
  <c r="H469" i="10" l="1"/>
  <c r="J470" i="10"/>
  <c r="I470" i="10"/>
  <c r="H470" i="10" l="1"/>
  <c r="K470" i="10"/>
  <c r="I471" i="10" l="1"/>
  <c r="H471" i="10" s="1"/>
  <c r="J471" i="10"/>
  <c r="K471" i="10" l="1"/>
  <c r="J472" i="10" l="1"/>
  <c r="I472" i="10"/>
  <c r="H472" i="10" s="1"/>
  <c r="K472" i="10" l="1"/>
  <c r="I473" i="10" l="1"/>
  <c r="J473" i="10"/>
  <c r="H473" i="10" l="1"/>
  <c r="K473" i="10"/>
  <c r="J474" i="10" l="1"/>
  <c r="I474" i="10"/>
  <c r="H474" i="10" l="1"/>
  <c r="K474" i="10"/>
  <c r="I475" i="10" l="1"/>
  <c r="J475" i="10"/>
  <c r="H475" i="10" l="1"/>
  <c r="K475" i="10"/>
  <c r="J476" i="10" l="1"/>
  <c r="I476" i="10"/>
  <c r="H476" i="10" l="1"/>
  <c r="K476" i="10"/>
  <c r="I477" i="10" l="1"/>
  <c r="J477" i="10"/>
  <c r="H477" i="10" l="1"/>
  <c r="K477" i="10"/>
  <c r="J478" i="10" l="1"/>
  <c r="I478" i="10"/>
  <c r="H478" i="10" l="1"/>
  <c r="K478" i="10"/>
  <c r="I479" i="10" l="1"/>
  <c r="J479" i="10"/>
  <c r="H479" i="10" l="1"/>
  <c r="K479" i="10"/>
  <c r="J480" i="10" l="1"/>
  <c r="I480" i="10"/>
  <c r="H480" i="10" l="1"/>
  <c r="K480" i="10"/>
  <c r="I481" i="10" l="1"/>
  <c r="J481" i="10"/>
  <c r="H481" i="10" l="1"/>
  <c r="K481" i="10"/>
  <c r="J482" i="10" l="1"/>
  <c r="I482" i="10"/>
  <c r="H482" i="10" s="1"/>
  <c r="K482" i="10" l="1"/>
  <c r="I483" i="10" l="1"/>
  <c r="H483" i="10" s="1"/>
  <c r="J483" i="10"/>
  <c r="K483" i="10" l="1"/>
  <c r="J484" i="10" l="1"/>
  <c r="I484" i="10"/>
  <c r="H484" i="10" s="1"/>
  <c r="K484" i="10" l="1"/>
  <c r="I485" i="10" l="1"/>
  <c r="J485" i="10"/>
  <c r="H485" i="10" l="1"/>
  <c r="K485" i="10"/>
  <c r="J486" i="10" l="1"/>
  <c r="I486" i="10"/>
  <c r="H486" i="10" l="1"/>
  <c r="K486" i="10"/>
  <c r="I487" i="10" l="1"/>
  <c r="J487" i="10"/>
  <c r="H487" i="10" l="1"/>
  <c r="K487" i="10"/>
  <c r="J488" i="10" l="1"/>
  <c r="I488" i="10"/>
  <c r="H488" i="10" l="1"/>
  <c r="K488" i="10"/>
  <c r="I489" i="10" l="1"/>
  <c r="J489" i="10"/>
  <c r="H489" i="10" l="1"/>
  <c r="K489" i="10"/>
  <c r="J490" i="10" l="1"/>
  <c r="I490" i="10"/>
  <c r="H490" i="10" l="1"/>
  <c r="K490" i="10"/>
  <c r="I491" i="10" l="1"/>
  <c r="J491" i="10"/>
  <c r="H491" i="10" l="1"/>
  <c r="K491" i="10"/>
  <c r="J492" i="10" l="1"/>
  <c r="I492" i="10"/>
  <c r="H492" i="10" l="1"/>
  <c r="K492" i="10"/>
  <c r="I493" i="10" l="1"/>
  <c r="J493" i="10"/>
  <c r="H493" i="10" l="1"/>
  <c r="K493" i="10"/>
  <c r="J494" i="10" l="1"/>
  <c r="I494" i="10"/>
  <c r="H494" i="10" l="1"/>
  <c r="K494" i="10"/>
  <c r="I495" i="10" l="1"/>
  <c r="J495" i="10"/>
  <c r="H495" i="10" l="1"/>
  <c r="K495" i="10"/>
  <c r="J496" i="10" l="1"/>
  <c r="I496" i="10"/>
  <c r="H496" i="10" l="1"/>
  <c r="K496" i="10"/>
  <c r="I497" i="10" l="1"/>
  <c r="J497" i="10"/>
  <c r="H497" i="10" l="1"/>
  <c r="K497" i="10"/>
  <c r="J498" i="10" l="1"/>
  <c r="I498" i="10"/>
  <c r="H498" i="10" l="1"/>
  <c r="K498" i="10"/>
  <c r="I499" i="10" l="1"/>
  <c r="J499" i="10"/>
  <c r="H499" i="10" l="1"/>
  <c r="K499" i="10"/>
  <c r="J500" i="10" l="1"/>
  <c r="I500" i="10"/>
  <c r="H500" i="10" l="1"/>
  <c r="K500" i="10"/>
  <c r="I501" i="10" l="1"/>
  <c r="H501" i="10" s="1"/>
  <c r="J501" i="10"/>
  <c r="K501" i="10" l="1"/>
  <c r="J502" i="10" l="1"/>
  <c r="I502" i="10"/>
  <c r="H502" i="10" l="1"/>
  <c r="K502" i="10"/>
  <c r="I503" i="10" l="1"/>
  <c r="J503" i="10"/>
  <c r="H503" i="10" l="1"/>
  <c r="K503" i="10"/>
  <c r="J504" i="10" l="1"/>
  <c r="I504" i="10"/>
  <c r="H504" i="10" l="1"/>
  <c r="K504" i="10"/>
  <c r="I505" i="10" l="1"/>
  <c r="H505" i="10" s="1"/>
  <c r="J505" i="10"/>
  <c r="K505" i="10" l="1"/>
  <c r="J506" i="10" l="1"/>
  <c r="I506" i="10"/>
  <c r="H506" i="10" s="1"/>
  <c r="K506" i="10" l="1"/>
  <c r="I507" i="10" l="1"/>
  <c r="J507" i="10"/>
  <c r="H507" i="10" l="1"/>
  <c r="K507" i="10"/>
  <c r="J508" i="10" l="1"/>
  <c r="I508" i="10"/>
  <c r="H508" i="10" l="1"/>
  <c r="K508" i="10"/>
  <c r="I509" i="10" l="1"/>
  <c r="J509" i="10"/>
  <c r="H509" i="10" l="1"/>
  <c r="K509" i="10"/>
  <c r="J510" i="10" l="1"/>
  <c r="I510" i="10"/>
  <c r="H510" i="10" s="1"/>
  <c r="K510" i="10" l="1"/>
  <c r="I511" i="10" l="1"/>
  <c r="J511" i="10"/>
  <c r="H511" i="10" l="1"/>
  <c r="K511" i="10"/>
  <c r="J512" i="10" l="1"/>
  <c r="I512" i="10"/>
  <c r="H512" i="10" l="1"/>
  <c r="K512" i="10"/>
  <c r="I513" i="10" l="1"/>
  <c r="J513" i="10"/>
  <c r="H513" i="10" l="1"/>
  <c r="K513" i="10"/>
  <c r="J514" i="10" l="1"/>
  <c r="I514" i="10"/>
  <c r="H514" i="10" s="1"/>
  <c r="K514" i="10" l="1"/>
  <c r="I515" i="10" l="1"/>
  <c r="J515" i="10"/>
  <c r="H515" i="10" l="1"/>
  <c r="K515" i="10"/>
  <c r="J516" i="10" l="1"/>
  <c r="I516" i="10"/>
  <c r="H516" i="10" l="1"/>
  <c r="K516" i="10"/>
  <c r="I517" i="10" l="1"/>
  <c r="J517" i="10"/>
  <c r="H517" i="10" l="1"/>
  <c r="K517" i="10"/>
  <c r="J518" i="10" l="1"/>
  <c r="I518" i="10"/>
  <c r="H518" i="10" s="1"/>
  <c r="K518" i="10" l="1"/>
  <c r="I519" i="10" l="1"/>
  <c r="J519" i="10"/>
  <c r="H519" i="10" l="1"/>
  <c r="K519" i="10"/>
  <c r="I520" i="10" l="1"/>
  <c r="J520" i="10"/>
  <c r="H520" i="10" l="1"/>
  <c r="K520" i="10"/>
  <c r="I521" i="10" l="1"/>
  <c r="J521" i="10"/>
  <c r="H521" i="10" l="1"/>
  <c r="K521" i="10"/>
  <c r="I522" i="10" l="1"/>
  <c r="H522" i="10" s="1"/>
  <c r="J522" i="10"/>
  <c r="K522" i="10" l="1"/>
  <c r="I523" i="10" l="1"/>
  <c r="J523" i="10"/>
  <c r="H523" i="10" l="1"/>
  <c r="K523" i="10"/>
  <c r="I524" i="10" l="1"/>
  <c r="J524" i="10"/>
  <c r="H524" i="10" l="1"/>
  <c r="K524" i="10"/>
  <c r="I525" i="10" l="1"/>
  <c r="J525" i="10"/>
  <c r="H525" i="10" l="1"/>
  <c r="K525" i="10"/>
  <c r="I526" i="10" l="1"/>
  <c r="J526" i="10"/>
  <c r="H526" i="10" l="1"/>
  <c r="K526" i="10"/>
  <c r="I527" i="10" l="1"/>
  <c r="J527" i="10"/>
  <c r="H527" i="10" l="1"/>
  <c r="K527" i="10"/>
  <c r="I528" i="10" l="1"/>
  <c r="J528" i="10"/>
  <c r="H528" i="10" l="1"/>
  <c r="K528" i="10"/>
  <c r="I529" i="10" l="1"/>
  <c r="J529" i="10"/>
  <c r="H529" i="10" l="1"/>
  <c r="K529" i="10"/>
  <c r="K530" i="10" l="1"/>
  <c r="I530" i="10"/>
  <c r="J530" i="10"/>
  <c r="H530" i="10" l="1"/>
  <c r="I531" i="10"/>
  <c r="J531" i="10"/>
  <c r="H531" i="10" l="1"/>
  <c r="K531" i="10"/>
  <c r="I532" i="10" l="1"/>
  <c r="J532" i="10"/>
  <c r="H532" i="10" l="1"/>
  <c r="K532" i="10"/>
  <c r="I533" i="10" l="1"/>
  <c r="H533" i="10" s="1"/>
  <c r="J533" i="10"/>
  <c r="K533" i="10" l="1"/>
  <c r="I534" i="10" l="1"/>
  <c r="J534" i="10"/>
  <c r="H534" i="10" l="1"/>
  <c r="K534" i="10"/>
  <c r="I535" i="10" l="1"/>
  <c r="J535" i="10"/>
  <c r="H535" i="10" l="1"/>
  <c r="K535" i="10"/>
  <c r="I536" i="10" l="1"/>
  <c r="J536" i="10"/>
  <c r="H536" i="10" l="1"/>
  <c r="K536" i="10"/>
  <c r="I537" i="10" l="1"/>
  <c r="J537" i="10"/>
  <c r="H537" i="10" l="1"/>
  <c r="K537" i="10"/>
  <c r="I538" i="10" l="1"/>
  <c r="J538" i="10"/>
  <c r="H538" i="10" l="1"/>
  <c r="K538" i="10"/>
  <c r="I539" i="10" l="1"/>
  <c r="J539" i="10"/>
  <c r="H539" i="10" l="1"/>
  <c r="K539" i="10"/>
  <c r="I540" i="10" l="1"/>
  <c r="J540" i="10"/>
  <c r="H540" i="10" l="1"/>
  <c r="K540" i="10"/>
  <c r="I541" i="10" l="1"/>
  <c r="J541" i="10"/>
  <c r="H541" i="10" l="1"/>
  <c r="K541" i="10"/>
  <c r="I542" i="10" l="1"/>
  <c r="J542" i="10"/>
  <c r="H542" i="10" l="1"/>
  <c r="K542" i="10"/>
  <c r="I543" i="10" l="1"/>
  <c r="J543" i="10"/>
  <c r="H543" i="10" l="1"/>
  <c r="K543" i="10"/>
  <c r="I544" i="10" l="1"/>
  <c r="J544" i="10"/>
  <c r="H544" i="10" l="1"/>
  <c r="K544" i="10"/>
  <c r="I545" i="10" l="1"/>
  <c r="J545" i="10"/>
  <c r="H545" i="10" l="1"/>
  <c r="K545" i="10"/>
  <c r="I546" i="10" l="1"/>
  <c r="J546" i="10"/>
  <c r="H546" i="10" l="1"/>
  <c r="K546" i="10"/>
  <c r="I547" i="10" l="1"/>
  <c r="J547" i="10"/>
  <c r="H547" i="10" l="1"/>
  <c r="K547" i="10"/>
  <c r="I548" i="10" l="1"/>
  <c r="J548" i="10"/>
  <c r="H548" i="10" l="1"/>
  <c r="K548" i="10"/>
  <c r="I549" i="10" l="1"/>
  <c r="J549" i="10"/>
  <c r="H549" i="10" l="1"/>
  <c r="K549" i="10"/>
  <c r="I550" i="10" l="1"/>
  <c r="H550" i="10" s="1"/>
  <c r="J550" i="10"/>
  <c r="K550" i="10" l="1"/>
  <c r="I551" i="10" l="1"/>
  <c r="J551" i="10"/>
  <c r="H551" i="10" l="1"/>
  <c r="K551" i="10"/>
  <c r="I552" i="10" l="1"/>
  <c r="J552" i="10"/>
  <c r="H552" i="10" l="1"/>
  <c r="K552" i="10"/>
  <c r="I553" i="10" l="1"/>
  <c r="H553" i="10" s="1"/>
  <c r="J553" i="10"/>
  <c r="K553" i="10" l="1"/>
  <c r="I554" i="10" l="1"/>
  <c r="J554" i="10"/>
  <c r="H554" i="10" l="1"/>
  <c r="K554" i="10"/>
  <c r="I555" i="10" l="1"/>
  <c r="H555" i="10" s="1"/>
  <c r="J555" i="10"/>
  <c r="K555" i="10" l="1"/>
  <c r="I556" i="10" l="1"/>
  <c r="J556" i="10"/>
  <c r="H556" i="10" l="1"/>
  <c r="K556" i="10"/>
  <c r="I557" i="10" l="1"/>
  <c r="J557" i="10"/>
  <c r="H557" i="10" l="1"/>
  <c r="K557" i="10"/>
  <c r="I558" i="10" l="1"/>
  <c r="J558" i="10"/>
  <c r="H558" i="10" l="1"/>
  <c r="K558" i="10"/>
  <c r="I559" i="10" l="1"/>
  <c r="J559" i="10"/>
  <c r="H559" i="10" l="1"/>
  <c r="K559" i="10"/>
  <c r="I560" i="10" l="1"/>
  <c r="J560" i="10"/>
  <c r="H560" i="10" l="1"/>
  <c r="K560" i="10"/>
  <c r="I561" i="10" l="1"/>
  <c r="J561" i="10"/>
  <c r="H561" i="10" l="1"/>
  <c r="K561" i="10"/>
  <c r="I562" i="10" l="1"/>
  <c r="H562" i="10" s="1"/>
  <c r="J562" i="10"/>
  <c r="K562" i="10" l="1"/>
  <c r="I563" i="10" l="1"/>
  <c r="J563" i="10"/>
  <c r="H563" i="10" l="1"/>
  <c r="K563" i="10"/>
  <c r="I564" i="10" l="1"/>
  <c r="J564" i="10"/>
  <c r="H564" i="10" l="1"/>
  <c r="K564" i="10"/>
  <c r="I565" i="10" l="1"/>
  <c r="J565" i="10"/>
  <c r="H565" i="10" l="1"/>
  <c r="K565" i="10"/>
  <c r="I566" i="10" l="1"/>
  <c r="H566" i="10" s="1"/>
  <c r="J566" i="10"/>
  <c r="K566" i="10" l="1"/>
  <c r="I567" i="10" l="1"/>
  <c r="J567" i="10"/>
  <c r="H567" i="10" l="1"/>
  <c r="K567" i="10"/>
  <c r="I568" i="10" l="1"/>
  <c r="J568" i="10"/>
  <c r="H568" i="10" l="1"/>
  <c r="K568" i="10"/>
  <c r="I569" i="10" l="1"/>
  <c r="H569" i="10" s="1"/>
  <c r="J569" i="10"/>
  <c r="K569" i="10" l="1"/>
  <c r="I570" i="10" l="1"/>
  <c r="J570" i="10"/>
  <c r="H570" i="10" l="1"/>
  <c r="K570" i="10"/>
  <c r="I571" i="10" l="1"/>
  <c r="J571" i="10"/>
  <c r="H571" i="10" l="1"/>
  <c r="K571" i="10"/>
  <c r="I572" i="10" l="1"/>
  <c r="J572" i="10"/>
  <c r="H572" i="10" l="1"/>
  <c r="K572" i="10"/>
  <c r="I573" i="10" l="1"/>
  <c r="J573" i="10"/>
  <c r="H573" i="10" l="1"/>
  <c r="K573" i="10"/>
  <c r="I574" i="10" l="1"/>
  <c r="J574" i="10"/>
  <c r="H574" i="10" l="1"/>
  <c r="K574" i="10"/>
  <c r="I575" i="10" l="1"/>
  <c r="H575" i="10" s="1"/>
  <c r="J575" i="10"/>
  <c r="K575" i="10" l="1"/>
  <c r="I576" i="10" l="1"/>
  <c r="H576" i="10" s="1"/>
  <c r="J576" i="10"/>
  <c r="K576" i="10" l="1"/>
  <c r="I577" i="10" l="1"/>
  <c r="J577" i="10"/>
  <c r="H577" i="10" l="1"/>
  <c r="K577" i="10"/>
  <c r="I578" i="10" l="1"/>
  <c r="J578" i="10"/>
  <c r="H578" i="10" l="1"/>
  <c r="K578" i="10"/>
  <c r="I579" i="10" l="1"/>
  <c r="J579" i="10"/>
  <c r="H579" i="10" l="1"/>
  <c r="K579" i="10"/>
  <c r="I580" i="10" l="1"/>
  <c r="H580" i="10" s="1"/>
  <c r="J580" i="10"/>
  <c r="K580" i="10" l="1"/>
  <c r="I581" i="10" l="1"/>
  <c r="J581" i="10"/>
  <c r="H581" i="10" l="1"/>
  <c r="K581" i="10"/>
  <c r="I582" i="10" l="1"/>
  <c r="J582" i="10"/>
  <c r="H582" i="10" l="1"/>
  <c r="K582" i="10"/>
  <c r="I583" i="10" l="1"/>
  <c r="J583" i="10"/>
  <c r="H583" i="10" l="1"/>
  <c r="K583" i="10"/>
  <c r="I584" i="10" l="1"/>
  <c r="J584" i="10"/>
  <c r="H584" i="10" l="1"/>
  <c r="K584" i="10"/>
  <c r="I585" i="10" l="1"/>
  <c r="J585" i="10"/>
  <c r="H585" i="10" l="1"/>
  <c r="K585" i="10"/>
  <c r="I586" i="10" l="1"/>
  <c r="J586" i="10"/>
  <c r="H586" i="10" l="1"/>
  <c r="K586" i="10"/>
  <c r="I587" i="10" l="1"/>
  <c r="J587" i="10"/>
  <c r="H587" i="10" l="1"/>
  <c r="K587" i="10"/>
  <c r="I588" i="10" l="1"/>
  <c r="J588" i="10"/>
  <c r="H588" i="10" l="1"/>
  <c r="K588" i="10"/>
  <c r="I589" i="10" l="1"/>
  <c r="H589" i="10" s="1"/>
  <c r="J589" i="10"/>
  <c r="K589" i="10" l="1"/>
  <c r="I590" i="10" l="1"/>
  <c r="J590" i="10"/>
  <c r="H590" i="10" l="1"/>
  <c r="K590" i="10"/>
  <c r="I591" i="10" l="1"/>
  <c r="H591" i="10" s="1"/>
  <c r="J591" i="10"/>
  <c r="K591" i="10" l="1"/>
  <c r="I592" i="10" l="1"/>
  <c r="J592" i="10"/>
  <c r="H592" i="10" l="1"/>
  <c r="K592" i="10"/>
  <c r="I593" i="10" l="1"/>
  <c r="J593" i="10"/>
  <c r="H593" i="10" l="1"/>
  <c r="K593" i="10"/>
  <c r="I594" i="10" l="1"/>
  <c r="J594" i="10"/>
  <c r="H594" i="10" l="1"/>
  <c r="K594" i="10"/>
  <c r="I595" i="10" l="1"/>
  <c r="J595" i="10"/>
  <c r="H595" i="10" l="1"/>
  <c r="K595" i="10"/>
  <c r="I596" i="10" l="1"/>
  <c r="J596" i="10"/>
  <c r="H596" i="10" l="1"/>
  <c r="K596" i="10"/>
  <c r="I597" i="10" l="1"/>
  <c r="J597" i="10"/>
  <c r="H597" i="10" l="1"/>
  <c r="K597" i="10"/>
  <c r="I598" i="10" l="1"/>
  <c r="J598" i="10"/>
  <c r="H598" i="10" l="1"/>
  <c r="K598" i="10"/>
  <c r="I599" i="10" l="1"/>
  <c r="J599" i="10"/>
  <c r="H599" i="10" l="1"/>
  <c r="K599" i="10"/>
  <c r="I600" i="10" l="1"/>
  <c r="J600" i="10"/>
  <c r="H600" i="10" l="1"/>
  <c r="K600" i="10"/>
  <c r="I601" i="10" l="1"/>
  <c r="J601" i="10"/>
  <c r="H601" i="10" l="1"/>
  <c r="K601" i="10"/>
  <c r="I602" i="10" l="1"/>
  <c r="J602" i="10"/>
  <c r="H602" i="10" l="1"/>
  <c r="K602" i="10"/>
  <c r="I603" i="10" l="1"/>
  <c r="J603" i="10"/>
  <c r="H603" i="10" l="1"/>
  <c r="K603" i="10"/>
  <c r="I604" i="10" l="1"/>
  <c r="J604" i="10"/>
  <c r="H604" i="10" l="1"/>
  <c r="K604" i="10"/>
  <c r="I605" i="10" l="1"/>
  <c r="J605" i="10"/>
  <c r="H605" i="10" l="1"/>
  <c r="K605" i="10"/>
  <c r="I606" i="10" l="1"/>
  <c r="J606" i="10"/>
  <c r="H606" i="10" l="1"/>
  <c r="K606" i="10"/>
  <c r="I607" i="10" l="1"/>
  <c r="J607" i="10"/>
  <c r="J7" i="10" s="1"/>
  <c r="H607" i="10" l="1"/>
  <c r="I7" i="10"/>
  <c r="H7" i="10" s="1"/>
  <c r="K607" i="10"/>
</calcChain>
</file>

<file path=xl/sharedStrings.xml><?xml version="1.0" encoding="utf-8"?>
<sst xmlns="http://schemas.openxmlformats.org/spreadsheetml/2006/main" count="405" uniqueCount="174">
  <si>
    <t>ОСНОВНЫЕ ПАРАМЕТРЫ ВАШЕГО БИЗНЕСА</t>
  </si>
  <si>
    <t>Параметр</t>
  </si>
  <si>
    <t>Ед.изм.</t>
  </si>
  <si>
    <t>Значение</t>
  </si>
  <si>
    <t>Инвестзатраты</t>
  </si>
  <si>
    <t>Окупаемость (в месяцах)</t>
  </si>
  <si>
    <t>Итого</t>
  </si>
  <si>
    <t>редактируемая ячейка</t>
  </si>
  <si>
    <t>автоматическое заполнение</t>
  </si>
  <si>
    <t>ПРИБЫЛЬ ПО ФРАНШИЗЕ</t>
  </si>
  <si>
    <t>ПЛАН ПРОДАЖ ПО ФРАНШИЗЕ</t>
  </si>
  <si>
    <t>цветовые обозначения:</t>
  </si>
  <si>
    <t>кв.м.</t>
  </si>
  <si>
    <t xml:space="preserve"> В финансовой модели реализована возможность прогнозирования различных темпов вывода бизнеса на плановые показатели. Вы можете выставить свои показатели и оценить степень рискованности проекта. </t>
  </si>
  <si>
    <t>РЕЗУЛЬТАТ</t>
  </si>
  <si>
    <t>руб.</t>
  </si>
  <si>
    <t>Средняя чистая ежемесячная прибыль</t>
  </si>
  <si>
    <t>Цена за квадратный метр</t>
  </si>
  <si>
    <t>Денежный поток</t>
  </si>
  <si>
    <t>Чистая прибыль</t>
  </si>
  <si>
    <t>Чистая прибыль нарастающим итогом</t>
  </si>
  <si>
    <t>ВОРОНКА ПРОДАЖ</t>
  </si>
  <si>
    <t xml:space="preserve">Этап </t>
  </si>
  <si>
    <t>Увидели объявление</t>
  </si>
  <si>
    <t>Порекомендовали другу</t>
  </si>
  <si>
    <t>Продажи</t>
  </si>
  <si>
    <t>Повторные продажи</t>
  </si>
  <si>
    <t>ЕЖЕМЕСЯЧНЫЕ ЗАТРАТЫ ПО ФРАНШИЗЕ</t>
  </si>
  <si>
    <t>ИНВЕСТИЦИИ НА ОРГАНИЗАЦИЮ БИЗНЕСА ПО ФРАНШИЗЕ</t>
  </si>
  <si>
    <t>Выполнение плановых показателей</t>
  </si>
  <si>
    <t>ЗАТРАТЫ НА ОРГАНИЗАЦИЮ БИЗНЕСА, рублей</t>
  </si>
  <si>
    <t>ЕЖЕМЕСЯЧНЫЕ ЗАТРАТЫ, рублей</t>
  </si>
  <si>
    <t>Фонд оплаты труда (ФОТ)</t>
  </si>
  <si>
    <t>ПРОДАЖИ, рублей</t>
  </si>
  <si>
    <t>Выручка по данной позиции</t>
  </si>
  <si>
    <t>Выручка</t>
  </si>
  <si>
    <t>ПОЛУЧЕНИЕ ПРИБЫЛИ, рублей</t>
  </si>
  <si>
    <t>Затраты, в том числе:</t>
  </si>
  <si>
    <t>Затраты на Фонд Оплаты Труда</t>
  </si>
  <si>
    <t>Помещение</t>
  </si>
  <si>
    <t>Заработная плата сотрудников</t>
  </si>
  <si>
    <t>Налогообложение</t>
  </si>
  <si>
    <t>Маркетинг</t>
  </si>
  <si>
    <t>Дополнительные статьи затрат</t>
  </si>
  <si>
    <t>Наименование этапа</t>
  </si>
  <si>
    <t>Затраты на налогообложение</t>
  </si>
  <si>
    <t>Роялти</t>
  </si>
  <si>
    <t>* Укажите стоимость аренды квадратного метра в рассматриваемом Вами помещении.</t>
  </si>
  <si>
    <t>Затраты на аренду помещений</t>
  </si>
  <si>
    <t>Паушальный взнос</t>
  </si>
  <si>
    <t>Начало работы</t>
  </si>
  <si>
    <t>Найм и обучение персонала</t>
  </si>
  <si>
    <t>Подбор и подготовка помещения</t>
  </si>
  <si>
    <t>Подписание договора франчайзинга</t>
  </si>
  <si>
    <t>3 неделя</t>
  </si>
  <si>
    <t>2 неделя</t>
  </si>
  <si>
    <t>1 неделя</t>
  </si>
  <si>
    <t>Календарный план выполнения работ Проекта</t>
  </si>
  <si>
    <t>Период окупаемости (Pay-Back Period, PB), месяц</t>
  </si>
  <si>
    <t>Ставка дисконтирования, %</t>
  </si>
  <si>
    <t>Дисконтированный срок окупаемости (Discounted Pay-Back Period, DPB), месяц</t>
  </si>
  <si>
    <t>Чистая текущая стоимость проекта (Net Present Value, NPV), рублей</t>
  </si>
  <si>
    <t>Индекс прибыльности (Profitability Index, PI)</t>
  </si>
  <si>
    <t>Внутренняя норма рентабельности (Internal Rate of Return, IRR), %</t>
  </si>
  <si>
    <t>Чистая текущая стомость проекта (NPV)</t>
  </si>
  <si>
    <t>Дисконтированный срок окупаемости</t>
  </si>
  <si>
    <t>Аренда  помещений</t>
  </si>
  <si>
    <t xml:space="preserve">Плановая выручка </t>
  </si>
  <si>
    <t>4 неделя</t>
  </si>
  <si>
    <t>5 неделя</t>
  </si>
  <si>
    <t>Этап / длительность исполнения</t>
  </si>
  <si>
    <t>Сезонность</t>
  </si>
  <si>
    <t>Доля данной позиции в общем объеме выручки</t>
  </si>
  <si>
    <t>Наценка на данную позицию</t>
  </si>
  <si>
    <t>Приобретение и установка оборудования и товара</t>
  </si>
  <si>
    <t>Приняли решение о покупке</t>
  </si>
  <si>
    <t>Затраты на закупку товаров</t>
  </si>
  <si>
    <t>NPV</t>
  </si>
  <si>
    <t>Сумма кредита</t>
  </si>
  <si>
    <t>Сумма займа</t>
  </si>
  <si>
    <t>Ставка, % годовых</t>
  </si>
  <si>
    <t>Срок кредита, месяцы</t>
  </si>
  <si>
    <t>Дата выдачи кредита</t>
  </si>
  <si>
    <t>Номер платежа</t>
  </si>
  <si>
    <t>Месяц, год</t>
  </si>
  <si>
    <t>Дата платежа</t>
  </si>
  <si>
    <t>Аннуитетный платеж</t>
  </si>
  <si>
    <t>Дифференцированный платеж</t>
  </si>
  <si>
    <t>Досрочный возврат</t>
  </si>
  <si>
    <t>Сумма</t>
  </si>
  <si>
    <t>В погашение долга</t>
  </si>
  <si>
    <t>В погашение процентов</t>
  </si>
  <si>
    <t>Остаток долга после платежа</t>
  </si>
  <si>
    <t>Уменьшение платежа</t>
  </si>
  <si>
    <t>Уменьшение срока</t>
  </si>
  <si>
    <t>Всего:</t>
  </si>
  <si>
    <t>Выручка от продаж</t>
  </si>
  <si>
    <t>Стоимость продукции</t>
  </si>
  <si>
    <t>Затраты</t>
  </si>
  <si>
    <t>Ставка по кредиту</t>
  </si>
  <si>
    <t>%</t>
  </si>
  <si>
    <t>Всего</t>
  </si>
  <si>
    <t>ПОКАЗАТЕЛЬ ГИБКОСТИ ПО ФРАНШИЗЕ</t>
  </si>
  <si>
    <t>Платежи по кредиту</t>
  </si>
  <si>
    <t>Ежемесячные выплаты по кредиту</t>
  </si>
  <si>
    <t>6 неделя</t>
  </si>
  <si>
    <t>7 неделя</t>
  </si>
  <si>
    <t>8 неделя</t>
  </si>
  <si>
    <t>Площадь помещений</t>
  </si>
  <si>
    <t>Закупка оборудования и мебели</t>
  </si>
  <si>
    <t>Подбор и подготовка помещений</t>
  </si>
  <si>
    <t>Количество администраторов</t>
  </si>
  <si>
    <t>Затраты на маркетинг в среднем</t>
  </si>
  <si>
    <t>Гибкость - это принцип определения зависимости величины потребительского спроса от рыночных механизмов, таких как цена, процентная ставка и т.п., а также от количественных показателей уровня жизни и достатка экономических субъектов. То есть, как изменится выручка и окупаемость проекта при изменении уровня расходов или среднего чека по проекту. Гибкость отражает насколько сильно прибыль по проекту зависит от изменения этих показателей.</t>
  </si>
  <si>
    <t>по франшизе "Шоколад"</t>
  </si>
  <si>
    <t>"Шоколад"</t>
  </si>
  <si>
    <t>* Рекомендуемая площадь от 100 до 130 кв.м.</t>
  </si>
  <si>
    <t>* При необходимости</t>
  </si>
  <si>
    <t>Закупка продукции для реализации услуг</t>
  </si>
  <si>
    <t>Количество парикмахеров</t>
  </si>
  <si>
    <t>Количество мастеров ногтевого сервиса</t>
  </si>
  <si>
    <t>Количество сотрудников для СПА-кабинета</t>
  </si>
  <si>
    <t>Количество косметологов</t>
  </si>
  <si>
    <t>Заработная плата администратора (окладная часть)</t>
  </si>
  <si>
    <t>Заработная плата уборщицы</t>
  </si>
  <si>
    <t>Количество уборщиц</t>
  </si>
  <si>
    <t>Премиальная часть заработной платы администратора, в среднем</t>
  </si>
  <si>
    <t>Заработная плата вышеуказанных сотрудников салона, в среднем</t>
  </si>
  <si>
    <t>1 месяц</t>
  </si>
  <si>
    <t>2 месяц</t>
  </si>
  <si>
    <t>3 месяц</t>
  </si>
  <si>
    <t>4 месяц</t>
  </si>
  <si>
    <t>5 месяц</t>
  </si>
  <si>
    <t>6 месяц</t>
  </si>
  <si>
    <t>7 месяц</t>
  </si>
  <si>
    <t>8 месяц</t>
  </si>
  <si>
    <t>9 месяц</t>
  </si>
  <si>
    <t>10 месяц</t>
  </si>
  <si>
    <t>11 месяц</t>
  </si>
  <si>
    <t>12 месяц</t>
  </si>
  <si>
    <t>13 месяц</t>
  </si>
  <si>
    <t>14 месяц</t>
  </si>
  <si>
    <t>15 месяц</t>
  </si>
  <si>
    <t>16 месяц</t>
  </si>
  <si>
    <t>17 месяц</t>
  </si>
  <si>
    <t>18 месяц</t>
  </si>
  <si>
    <t>19 месяц</t>
  </si>
  <si>
    <t>20 месяц</t>
  </si>
  <si>
    <t>21 месяц</t>
  </si>
  <si>
    <t>22 месяц</t>
  </si>
  <si>
    <t>23 месяц</t>
  </si>
  <si>
    <t>24 месяц</t>
  </si>
  <si>
    <t>25 месяц</t>
  </si>
  <si>
    <t>26 месяц</t>
  </si>
  <si>
    <t>27 месяц</t>
  </si>
  <si>
    <t>28 месяц</t>
  </si>
  <si>
    <t>29 месяц</t>
  </si>
  <si>
    <t>30 месяц</t>
  </si>
  <si>
    <t>31 месяц</t>
  </si>
  <si>
    <t>32 месяц</t>
  </si>
  <si>
    <t>33 месяц</t>
  </si>
  <si>
    <t>34 месяц</t>
  </si>
  <si>
    <t>35 месяц</t>
  </si>
  <si>
    <t>36 месяц</t>
  </si>
  <si>
    <t>Парикмахерские услуги</t>
  </si>
  <si>
    <t>Ногтевой сервис</t>
  </si>
  <si>
    <t>Услуги солярия</t>
  </si>
  <si>
    <t>Узнали месторасположение салона</t>
  </si>
  <si>
    <t>Заинтересовались ассортиментом услуг</t>
  </si>
  <si>
    <t>Ознакомились с ассортиментом услуг</t>
  </si>
  <si>
    <t>ЕНВД, в среднем</t>
  </si>
  <si>
    <t>Наименование услуг</t>
  </si>
  <si>
    <t>Спа и косметологические услуги</t>
  </si>
  <si>
    <t>Себестоимость оказания услуг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</si>
</sst>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р_._-;\-* #,##0_р_._-;_-* &quot;-&quot;_р_._-;_-@_-"/>
    <numFmt numFmtId="43" formatCode="_-* #,##0.00_р_._-;\-* #,##0.00_р_._-;_-* &quot;-&quot;??_р_._-;_-@_-"/>
    <numFmt numFmtId="164" formatCode="_-* #,##0_р_._-;\-* #,##0_р_._-;_-* &quot;-&quot;??_р_._-;_-@_-"/>
    <numFmt numFmtId="165" formatCode="_-* #,##0.000_р_._-;\-* #,##0.000_р_._-;_-* &quot;-&quot;??_р_._-;_-@_-"/>
    <numFmt numFmtId="166" formatCode="#,##0.0"/>
    <numFmt numFmtId="167" formatCode="000000"/>
  </numFmts>
  <fonts count="22" x14ac:knownFonts="1">
    <font>
      <sz val="11"/>
      <color rgb="FF000000"/>
      <name val="Calibri"/>
    </font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1"/>
      <color theme="5" tint="-0.249977111117893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0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color rgb="FF361B00"/>
      <name val="Times New Roman"/>
      <family val="1"/>
      <charset val="204"/>
    </font>
    <font>
      <sz val="11"/>
      <color rgb="FF361B0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1"/>
      <color theme="0" tint="-0.14999847407452621"/>
      <name val="Times New Roman"/>
      <family val="1"/>
      <charset val="204"/>
    </font>
    <font>
      <sz val="28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9"/>
      <name val="Times New Roman"/>
      <family val="1"/>
      <charset val="204"/>
    </font>
    <font>
      <sz val="10"/>
      <color indexed="22"/>
      <name val="Times New Roman"/>
      <family val="1"/>
      <charset val="204"/>
    </font>
    <font>
      <b/>
      <sz val="10"/>
      <color indexed="22"/>
      <name val="Times New Roman"/>
      <family val="1"/>
      <charset val="204"/>
    </font>
    <font>
      <sz val="11"/>
      <color rgb="FF474747"/>
      <name val="Open Sans"/>
      <family val="2"/>
      <charset val="204"/>
    </font>
    <font>
      <b/>
      <sz val="16"/>
      <color rgb="FFFEECBD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DBE5F1"/>
      </patternFill>
    </fill>
    <fill>
      <patternFill patternType="solid">
        <fgColor theme="0"/>
        <bgColor rgb="FFCCFFFF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DAEEF3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DAEEF3"/>
      </patternFill>
    </fill>
    <fill>
      <patternFill patternType="solid">
        <fgColor theme="0" tint="-0.14999847407452621"/>
        <bgColor rgb="FFFFFF00"/>
      </patternFill>
    </fill>
    <fill>
      <patternFill patternType="solid">
        <fgColor theme="0" tint="-0.14999847407452621"/>
        <bgColor rgb="FFCCFFFF"/>
      </patternFill>
    </fill>
    <fill>
      <patternFill patternType="solid">
        <fgColor rgb="FFE51A4B"/>
        <bgColor indexed="64"/>
      </patternFill>
    </fill>
    <fill>
      <patternFill patternType="solid">
        <fgColor rgb="FFE51A4B"/>
        <bgColor rgb="FFCCFF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4130E"/>
        <bgColor rgb="FFCCFFFF"/>
      </patternFill>
    </fill>
    <fill>
      <patternFill patternType="solid">
        <fgColor rgb="FF430200"/>
        <bgColor indexed="64"/>
      </patternFill>
    </fill>
    <fill>
      <patternFill patternType="solid">
        <fgColor rgb="FF430200"/>
        <bgColor rgb="FFFFFFFF"/>
      </patternFill>
    </fill>
    <fill>
      <patternFill patternType="solid">
        <fgColor rgb="FFFEECBD"/>
        <bgColor indexed="64"/>
      </patternFill>
    </fill>
    <fill>
      <patternFill patternType="solid">
        <fgColor rgb="FFFEECBD"/>
        <bgColor rgb="FFCCFFFF"/>
      </patternFill>
    </fill>
    <fill>
      <patternFill patternType="solid">
        <fgColor rgb="FF430200"/>
        <bgColor rgb="FFCCFFFF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9" fontId="13" fillId="0" borderId="0" applyFont="0" applyFill="0" applyBorder="0" applyAlignment="0" applyProtection="0"/>
  </cellStyleXfs>
  <cellXfs count="358">
    <xf numFmtId="0" fontId="0" fillId="0" borderId="0" xfId="0" applyFont="1" applyAlignment="1"/>
    <xf numFmtId="0" fontId="2" fillId="3" borderId="0" xfId="0" applyFont="1" applyFill="1" applyBorder="1" applyAlignment="1"/>
    <xf numFmtId="0" fontId="2" fillId="2" borderId="0" xfId="0" applyFont="1" applyFill="1" applyBorder="1"/>
    <xf numFmtId="0" fontId="2" fillId="3" borderId="0" xfId="0" applyFont="1" applyFill="1" applyBorder="1"/>
    <xf numFmtId="0" fontId="2" fillId="3" borderId="2" xfId="0" applyFont="1" applyFill="1" applyBorder="1" applyAlignment="1"/>
    <xf numFmtId="0" fontId="2" fillId="2" borderId="3" xfId="0" applyFont="1" applyFill="1" applyBorder="1"/>
    <xf numFmtId="0" fontId="2" fillId="3" borderId="3" xfId="0" applyFont="1" applyFill="1" applyBorder="1"/>
    <xf numFmtId="0" fontId="2" fillId="3" borderId="4" xfId="0" applyFont="1" applyFill="1" applyBorder="1"/>
    <xf numFmtId="0" fontId="2" fillId="3" borderId="7" xfId="0" applyFont="1" applyFill="1" applyBorder="1" applyAlignment="1"/>
    <xf numFmtId="0" fontId="2" fillId="3" borderId="9" xfId="0" applyFont="1" applyFill="1" applyBorder="1"/>
    <xf numFmtId="0" fontId="2" fillId="3" borderId="9" xfId="0" applyFont="1" applyFill="1" applyBorder="1" applyAlignment="1"/>
    <xf numFmtId="0" fontId="2" fillId="4" borderId="0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3" borderId="5" xfId="0" applyFont="1" applyFill="1" applyBorder="1" applyAlignment="1"/>
    <xf numFmtId="0" fontId="2" fillId="3" borderId="6" xfId="0" applyFont="1" applyFill="1" applyBorder="1" applyAlignment="1"/>
    <xf numFmtId="0" fontId="2" fillId="3" borderId="8" xfId="0" applyFont="1" applyFill="1" applyBorder="1" applyAlignment="1"/>
    <xf numFmtId="0" fontId="2" fillId="4" borderId="1" xfId="0" applyFont="1" applyFill="1" applyBorder="1" applyAlignment="1">
      <alignment horizontal="center" vertical="center"/>
    </xf>
    <xf numFmtId="0" fontId="2" fillId="3" borderId="3" xfId="0" applyFont="1" applyFill="1" applyBorder="1" applyAlignment="1"/>
    <xf numFmtId="0" fontId="2" fillId="3" borderId="4" xfId="0" applyFont="1" applyFill="1" applyBorder="1" applyAlignment="1"/>
    <xf numFmtId="0" fontId="5" fillId="3" borderId="0" xfId="0" applyFont="1" applyFill="1" applyAlignment="1">
      <alignment horizontal="center" vertical="center" wrapText="1"/>
    </xf>
    <xf numFmtId="0" fontId="2" fillId="3" borderId="0" xfId="0" applyFont="1" applyFill="1"/>
    <xf numFmtId="3" fontId="5" fillId="3" borderId="0" xfId="0" applyNumberFormat="1" applyFont="1" applyFill="1"/>
    <xf numFmtId="0" fontId="2" fillId="5" borderId="0" xfId="0" applyFont="1" applyFill="1" applyBorder="1" applyAlignment="1">
      <alignment vertical="center"/>
    </xf>
    <xf numFmtId="164" fontId="2" fillId="3" borderId="0" xfId="0" applyNumberFormat="1" applyFont="1" applyFill="1" applyBorder="1" applyAlignment="1"/>
    <xf numFmtId="164" fontId="6" fillId="9" borderId="1" xfId="1" applyNumberFormat="1" applyFont="1" applyFill="1" applyBorder="1" applyAlignment="1">
      <alignment horizontal="center"/>
    </xf>
    <xf numFmtId="0" fontId="7" fillId="7" borderId="0" xfId="0" applyFont="1" applyFill="1" applyBorder="1" applyAlignment="1">
      <alignment horizontal="left"/>
    </xf>
    <xf numFmtId="0" fontId="7" fillId="7" borderId="0" xfId="0" applyFont="1" applyFill="1" applyBorder="1" applyAlignment="1">
      <alignment horizontal="center"/>
    </xf>
    <xf numFmtId="0" fontId="5" fillId="3" borderId="0" xfId="0" applyFont="1" applyFill="1" applyAlignment="1"/>
    <xf numFmtId="164" fontId="2" fillId="9" borderId="1" xfId="1" applyNumberFormat="1" applyFont="1" applyFill="1" applyBorder="1" applyAlignment="1">
      <alignment horizontal="center"/>
    </xf>
    <xf numFmtId="0" fontId="6" fillId="7" borderId="0" xfId="0" applyFont="1" applyFill="1" applyBorder="1" applyAlignment="1">
      <alignment horizontal="left"/>
    </xf>
    <xf numFmtId="0" fontId="2" fillId="7" borderId="1" xfId="0" applyFont="1" applyFill="1" applyBorder="1" applyAlignment="1">
      <alignment horizontal="center"/>
    </xf>
    <xf numFmtId="0" fontId="6" fillId="7" borderId="1" xfId="0" applyFont="1" applyFill="1" applyBorder="1" applyAlignment="1">
      <alignment horizontal="center"/>
    </xf>
    <xf numFmtId="0" fontId="7" fillId="7" borderId="1" xfId="0" applyFont="1" applyFill="1" applyBorder="1" applyAlignment="1">
      <alignment horizontal="left" vertical="center" wrapText="1"/>
    </xf>
    <xf numFmtId="164" fontId="6" fillId="10" borderId="1" xfId="1" applyNumberFormat="1" applyFont="1" applyFill="1" applyBorder="1" applyAlignment="1">
      <alignment horizontal="center"/>
    </xf>
    <xf numFmtId="0" fontId="6" fillId="6" borderId="1" xfId="0" applyFont="1" applyFill="1" applyBorder="1" applyAlignment="1">
      <alignment horizontal="left"/>
    </xf>
    <xf numFmtId="0" fontId="6" fillId="7" borderId="1" xfId="0" applyFont="1" applyFill="1" applyBorder="1" applyAlignment="1">
      <alignment horizontal="right"/>
    </xf>
    <xf numFmtId="0" fontId="7" fillId="9" borderId="1" xfId="0" applyFont="1" applyFill="1" applyBorder="1" applyAlignment="1">
      <alignment horizontal="center"/>
    </xf>
    <xf numFmtId="164" fontId="2" fillId="11" borderId="1" xfId="1" applyNumberFormat="1" applyFont="1" applyFill="1" applyBorder="1" applyAlignment="1">
      <alignment vertical="center"/>
    </xf>
    <xf numFmtId="0" fontId="2" fillId="3" borderId="0" xfId="0" applyFont="1" applyFill="1" applyAlignment="1"/>
    <xf numFmtId="0" fontId="2" fillId="3" borderId="0" xfId="0" applyFont="1" applyFill="1" applyAlignment="1"/>
    <xf numFmtId="0" fontId="2" fillId="5" borderId="1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6" fillId="3" borderId="0" xfId="0" applyFont="1" applyFill="1" applyBorder="1"/>
    <xf numFmtId="0" fontId="5" fillId="3" borderId="0" xfId="0" applyFont="1" applyFill="1"/>
    <xf numFmtId="164" fontId="6" fillId="11" borderId="1" xfId="1" applyNumberFormat="1" applyFont="1" applyFill="1" applyBorder="1" applyAlignment="1">
      <alignment horizontal="center"/>
    </xf>
    <xf numFmtId="0" fontId="5" fillId="3" borderId="0" xfId="0" applyFont="1" applyFill="1" applyAlignment="1">
      <alignment horizontal="right"/>
    </xf>
    <xf numFmtId="0" fontId="8" fillId="3" borderId="0" xfId="0" applyFont="1" applyFill="1" applyBorder="1" applyAlignment="1">
      <alignment horizontal="center"/>
    </xf>
    <xf numFmtId="0" fontId="5" fillId="3" borderId="0" xfId="0" applyFont="1" applyFill="1" applyBorder="1" applyAlignment="1">
      <alignment vertical="center" wrapText="1"/>
    </xf>
    <xf numFmtId="0" fontId="10" fillId="3" borderId="0" xfId="0" applyFont="1" applyFill="1" applyBorder="1" applyAlignment="1">
      <alignment horizontal="center" vertical="center" wrapText="1"/>
    </xf>
    <xf numFmtId="0" fontId="2" fillId="6" borderId="1" xfId="0" applyFont="1" applyFill="1" applyBorder="1"/>
    <xf numFmtId="164" fontId="2" fillId="10" borderId="1" xfId="1" applyNumberFormat="1" applyFont="1" applyFill="1" applyBorder="1" applyAlignment="1">
      <alignment horizontal="center"/>
    </xf>
    <xf numFmtId="0" fontId="2" fillId="6" borderId="1" xfId="0" applyFont="1" applyFill="1" applyBorder="1" applyAlignment="1">
      <alignment horizontal="left"/>
    </xf>
    <xf numFmtId="0" fontId="6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8" borderId="1" xfId="0" applyFont="1" applyFill="1" applyBorder="1" applyAlignment="1"/>
    <xf numFmtId="0" fontId="9" fillId="3" borderId="9" xfId="0" applyFont="1" applyFill="1" applyBorder="1" applyAlignment="1">
      <alignment horizontal="left" vertical="center"/>
    </xf>
    <xf numFmtId="0" fontId="11" fillId="3" borderId="1" xfId="2" applyFont="1" applyFill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2" fillId="3" borderId="0" xfId="0" applyFont="1" applyFill="1" applyAlignment="1"/>
    <xf numFmtId="0" fontId="2" fillId="3" borderId="0" xfId="0" applyFont="1" applyFill="1" applyAlignment="1"/>
    <xf numFmtId="0" fontId="2" fillId="3" borderId="0" xfId="0" applyFont="1" applyFill="1" applyAlignment="1"/>
    <xf numFmtId="0" fontId="10" fillId="3" borderId="0" xfId="0" applyFont="1" applyFill="1" applyBorder="1" applyAlignment="1">
      <alignment horizontal="left" vertical="center" wrapText="1"/>
    </xf>
    <xf numFmtId="0" fontId="11" fillId="3" borderId="1" xfId="2" applyFont="1" applyFill="1" applyBorder="1" applyAlignment="1">
      <alignment vertical="center"/>
    </xf>
    <xf numFmtId="0" fontId="11" fillId="3" borderId="1" xfId="2" applyFont="1" applyFill="1" applyBorder="1" applyAlignment="1">
      <alignment horizontal="left" vertical="center"/>
    </xf>
    <xf numFmtId="41" fontId="12" fillId="8" borderId="1" xfId="1" applyNumberFormat="1" applyFont="1" applyFill="1" applyBorder="1" applyAlignment="1">
      <alignment horizontal="center" vertical="center"/>
    </xf>
    <xf numFmtId="0" fontId="11" fillId="3" borderId="1" xfId="2" applyFont="1" applyFill="1" applyBorder="1" applyAlignment="1">
      <alignment horizontal="left" vertical="center" wrapText="1"/>
    </xf>
    <xf numFmtId="41" fontId="11" fillId="8" borderId="1" xfId="1" applyNumberFormat="1" applyFont="1" applyFill="1" applyBorder="1" applyAlignment="1">
      <alignment horizontal="center"/>
    </xf>
    <xf numFmtId="0" fontId="12" fillId="3" borderId="1" xfId="2" applyFont="1" applyFill="1" applyBorder="1" applyAlignment="1">
      <alignment horizontal="left" vertical="center" wrapText="1" indent="4"/>
    </xf>
    <xf numFmtId="0" fontId="2" fillId="7" borderId="1" xfId="0" applyFont="1" applyFill="1" applyBorder="1" applyAlignment="1">
      <alignment horizontal="left" indent="2"/>
    </xf>
    <xf numFmtId="164" fontId="7" fillId="7" borderId="0" xfId="0" applyNumberFormat="1" applyFont="1" applyFill="1" applyBorder="1" applyAlignment="1">
      <alignment horizontal="center"/>
    </xf>
    <xf numFmtId="0" fontId="2" fillId="3" borderId="0" xfId="0" applyFont="1" applyFill="1" applyAlignment="1"/>
    <xf numFmtId="0" fontId="2" fillId="3" borderId="0" xfId="0" applyFont="1" applyFill="1" applyAlignment="1"/>
    <xf numFmtId="0" fontId="2" fillId="3" borderId="0" xfId="0" applyFont="1" applyFill="1" applyAlignment="1"/>
    <xf numFmtId="0" fontId="2" fillId="3" borderId="1" xfId="0" applyFont="1" applyFill="1" applyBorder="1" applyAlignment="1"/>
    <xf numFmtId="1" fontId="9" fillId="0" borderId="1" xfId="0" applyNumberFormat="1" applyFont="1" applyBorder="1" applyAlignment="1">
      <alignment horizontal="center" vertical="center" wrapText="1"/>
    </xf>
    <xf numFmtId="0" fontId="2" fillId="3" borderId="0" xfId="0" applyFont="1" applyFill="1" applyAlignment="1"/>
    <xf numFmtId="0" fontId="6" fillId="3" borderId="0" xfId="0" applyFont="1" applyFill="1" applyAlignment="1">
      <alignment horizontal="center"/>
    </xf>
    <xf numFmtId="0" fontId="2" fillId="3" borderId="0" xfId="0" applyFont="1" applyFill="1" applyAlignment="1"/>
    <xf numFmtId="0" fontId="3" fillId="4" borderId="10" xfId="0" applyFont="1" applyFill="1" applyBorder="1" applyAlignment="1"/>
    <xf numFmtId="0" fontId="3" fillId="4" borderId="12" xfId="0" applyFont="1" applyFill="1" applyBorder="1" applyAlignment="1"/>
    <xf numFmtId="0" fontId="2" fillId="3" borderId="0" xfId="0" applyFont="1" applyFill="1" applyAlignment="1"/>
    <xf numFmtId="0" fontId="6" fillId="3" borderId="15" xfId="0" applyFont="1" applyFill="1" applyBorder="1" applyAlignment="1"/>
    <xf numFmtId="0" fontId="6" fillId="3" borderId="15" xfId="0" applyFont="1" applyFill="1" applyBorder="1" applyAlignment="1">
      <alignment horizontal="center"/>
    </xf>
    <xf numFmtId="0" fontId="2" fillId="3" borderId="0" xfId="2" applyFont="1" applyFill="1" applyAlignment="1"/>
    <xf numFmtId="0" fontId="2" fillId="3" borderId="0" xfId="2" applyFont="1" applyFill="1" applyBorder="1" applyAlignment="1"/>
    <xf numFmtId="0" fontId="2" fillId="3" borderId="8" xfId="2" applyFont="1" applyFill="1" applyBorder="1" applyAlignment="1"/>
    <xf numFmtId="0" fontId="2" fillId="3" borderId="6" xfId="2" applyFont="1" applyFill="1" applyBorder="1" applyAlignment="1"/>
    <xf numFmtId="0" fontId="2" fillId="3" borderId="5" xfId="2" applyFont="1" applyFill="1" applyBorder="1" applyAlignment="1"/>
    <xf numFmtId="0" fontId="2" fillId="3" borderId="9" xfId="2" applyFont="1" applyFill="1" applyBorder="1" applyAlignment="1">
      <alignment horizontal="left" vertical="center" wrapText="1"/>
    </xf>
    <xf numFmtId="0" fontId="2" fillId="3" borderId="7" xfId="2" applyFont="1" applyFill="1" applyBorder="1" applyAlignment="1"/>
    <xf numFmtId="0" fontId="2" fillId="3" borderId="9" xfId="2" applyFont="1" applyFill="1" applyBorder="1"/>
    <xf numFmtId="0" fontId="2" fillId="5" borderId="0" xfId="2" applyFont="1" applyFill="1" applyBorder="1" applyAlignment="1">
      <alignment horizontal="left" vertical="center" wrapText="1"/>
    </xf>
    <xf numFmtId="0" fontId="2" fillId="3" borderId="0" xfId="2" applyFont="1" applyFill="1" applyBorder="1"/>
    <xf numFmtId="0" fontId="2" fillId="2" borderId="0" xfId="2" applyFont="1" applyFill="1" applyBorder="1"/>
    <xf numFmtId="0" fontId="2" fillId="3" borderId="4" xfId="2" applyFont="1" applyFill="1" applyBorder="1"/>
    <xf numFmtId="0" fontId="2" fillId="3" borderId="3" xfId="2" applyFont="1" applyFill="1" applyBorder="1"/>
    <xf numFmtId="0" fontId="2" fillId="2" borderId="3" xfId="2" applyFont="1" applyFill="1" applyBorder="1"/>
    <xf numFmtId="0" fontId="2" fillId="3" borderId="2" xfId="2" applyFont="1" applyFill="1" applyBorder="1" applyAlignment="1"/>
    <xf numFmtId="0" fontId="2" fillId="3" borderId="0" xfId="0" applyFont="1" applyFill="1" applyAlignment="1"/>
    <xf numFmtId="0" fontId="6" fillId="0" borderId="1" xfId="2" applyFont="1" applyBorder="1" applyAlignment="1">
      <alignment vertical="center" wrapText="1"/>
    </xf>
    <xf numFmtId="0" fontId="2" fillId="0" borderId="1" xfId="2" applyFont="1" applyBorder="1" applyAlignment="1">
      <alignment horizontal="center" vertical="center" wrapText="1"/>
    </xf>
    <xf numFmtId="0" fontId="2" fillId="0" borderId="1" xfId="2" applyFont="1" applyBorder="1" applyAlignment="1">
      <alignment vertical="center" wrapText="1"/>
    </xf>
    <xf numFmtId="0" fontId="2" fillId="3" borderId="0" xfId="0" applyFont="1" applyFill="1" applyAlignment="1"/>
    <xf numFmtId="0" fontId="2" fillId="3" borderId="1" xfId="0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  <xf numFmtId="4" fontId="2" fillId="3" borderId="1" xfId="0" applyNumberFormat="1" applyFont="1" applyFill="1" applyBorder="1" applyAlignment="1">
      <alignment horizontal="center" vertical="center"/>
    </xf>
    <xf numFmtId="10" fontId="2" fillId="3" borderId="1" xfId="0" applyNumberFormat="1" applyFont="1" applyFill="1" applyBorder="1" applyAlignment="1">
      <alignment horizontal="center" vertical="center"/>
    </xf>
    <xf numFmtId="3" fontId="7" fillId="9" borderId="1" xfId="0" applyNumberFormat="1" applyFont="1" applyFill="1" applyBorder="1" applyAlignment="1">
      <alignment horizontal="center"/>
    </xf>
    <xf numFmtId="164" fontId="6" fillId="7" borderId="1" xfId="0" applyNumberFormat="1" applyFont="1" applyFill="1" applyBorder="1" applyAlignment="1">
      <alignment horizontal="center"/>
    </xf>
    <xf numFmtId="164" fontId="7" fillId="9" borderId="1" xfId="0" applyNumberFormat="1" applyFont="1" applyFill="1" applyBorder="1" applyAlignment="1">
      <alignment horizontal="center"/>
    </xf>
    <xf numFmtId="0" fontId="2" fillId="3" borderId="0" xfId="0" applyFont="1" applyFill="1" applyAlignment="1"/>
    <xf numFmtId="0" fontId="2" fillId="3" borderId="0" xfId="0" applyFont="1" applyFill="1" applyAlignment="1"/>
    <xf numFmtId="0" fontId="2" fillId="3" borderId="0" xfId="0" applyFont="1" applyFill="1" applyAlignment="1"/>
    <xf numFmtId="0" fontId="2" fillId="3" borderId="13" xfId="0" applyFont="1" applyFill="1" applyBorder="1" applyAlignment="1">
      <alignment vertical="center" wrapText="1"/>
    </xf>
    <xf numFmtId="0" fontId="2" fillId="3" borderId="9" xfId="0" applyFont="1" applyFill="1" applyBorder="1" applyAlignment="1">
      <alignment vertical="center" wrapText="1"/>
    </xf>
    <xf numFmtId="0" fontId="2" fillId="3" borderId="0" xfId="0" applyFont="1" applyFill="1" applyAlignment="1"/>
    <xf numFmtId="164" fontId="2" fillId="11" borderId="1" xfId="1" applyNumberFormat="1" applyFont="1" applyFill="1" applyBorder="1" applyAlignment="1">
      <alignment horizontal="center" vertical="center"/>
    </xf>
    <xf numFmtId="164" fontId="6" fillId="11" borderId="1" xfId="1" applyNumberFormat="1" applyFont="1" applyFill="1" applyBorder="1" applyAlignment="1">
      <alignment horizontal="center" vertical="center"/>
    </xf>
    <xf numFmtId="0" fontId="2" fillId="3" borderId="0" xfId="0" applyFont="1" applyFill="1" applyAlignment="1"/>
    <xf numFmtId="0" fontId="2" fillId="5" borderId="1" xfId="2" applyFont="1" applyFill="1" applyBorder="1" applyAlignment="1">
      <alignment vertical="center" wrapText="1"/>
    </xf>
    <xf numFmtId="0" fontId="2" fillId="5" borderId="1" xfId="2" applyFont="1" applyFill="1" applyBorder="1" applyAlignment="1">
      <alignment vertical="center"/>
    </xf>
    <xf numFmtId="164" fontId="5" fillId="11" borderId="1" xfId="1" applyNumberFormat="1" applyFont="1" applyFill="1" applyBorder="1" applyAlignment="1">
      <alignment horizontal="center" vertical="center"/>
    </xf>
    <xf numFmtId="164" fontId="5" fillId="11" borderId="1" xfId="1" applyNumberFormat="1" applyFont="1" applyFill="1" applyBorder="1" applyAlignment="1">
      <alignment vertical="center"/>
    </xf>
    <xf numFmtId="41" fontId="14" fillId="8" borderId="1" xfId="1" applyNumberFormat="1" applyFont="1" applyFill="1" applyBorder="1" applyAlignment="1">
      <alignment horizontal="center"/>
    </xf>
    <xf numFmtId="164" fontId="5" fillId="11" borderId="11" xfId="1" applyNumberFormat="1" applyFont="1" applyFill="1" applyBorder="1" applyAlignment="1">
      <alignment vertical="center"/>
    </xf>
    <xf numFmtId="0" fontId="12" fillId="3" borderId="1" xfId="2" applyFont="1" applyFill="1" applyBorder="1" applyAlignment="1">
      <alignment horizontal="left" vertical="center" wrapText="1"/>
    </xf>
    <xf numFmtId="0" fontId="11" fillId="3" borderId="1" xfId="2" applyFont="1" applyFill="1" applyBorder="1" applyAlignment="1">
      <alignment vertical="center" wrapText="1"/>
    </xf>
    <xf numFmtId="41" fontId="12" fillId="3" borderId="1" xfId="1" applyNumberFormat="1" applyFont="1" applyFill="1" applyBorder="1" applyAlignment="1">
      <alignment vertical="center"/>
    </xf>
    <xf numFmtId="10" fontId="2" fillId="12" borderId="1" xfId="0" applyNumberFormat="1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left" vertical="center" wrapText="1"/>
    </xf>
    <xf numFmtId="0" fontId="2" fillId="3" borderId="9" xfId="0" applyFont="1" applyFill="1" applyBorder="1" applyAlignment="1">
      <alignment horizontal="left" vertical="center" wrapText="1"/>
    </xf>
    <xf numFmtId="0" fontId="2" fillId="3" borderId="0" xfId="0" applyFont="1" applyFill="1" applyAlignment="1"/>
    <xf numFmtId="0" fontId="6" fillId="7" borderId="1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164" fontId="6" fillId="9" borderId="1" xfId="1" applyNumberFormat="1" applyFont="1" applyFill="1" applyBorder="1" applyAlignment="1">
      <alignment horizontal="center" vertical="center"/>
    </xf>
    <xf numFmtId="165" fontId="6" fillId="9" borderId="1" xfId="1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166" fontId="5" fillId="13" borderId="1" xfId="0" applyNumberFormat="1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left" vertical="center" wrapText="1"/>
    </xf>
    <xf numFmtId="0" fontId="2" fillId="3" borderId="9" xfId="0" applyFont="1" applyFill="1" applyBorder="1" applyAlignment="1">
      <alignment horizontal="left" vertical="center" wrapText="1"/>
    </xf>
    <xf numFmtId="0" fontId="2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/>
    </xf>
    <xf numFmtId="0" fontId="3" fillId="4" borderId="12" xfId="0" applyFont="1" applyFill="1" applyBorder="1" applyAlignment="1">
      <alignment horizontal="center"/>
    </xf>
    <xf numFmtId="0" fontId="6" fillId="7" borderId="0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3" fillId="4" borderId="54" xfId="0" applyFont="1" applyFill="1" applyBorder="1" applyAlignment="1"/>
    <xf numFmtId="0" fontId="6" fillId="7" borderId="55" xfId="0" applyFont="1" applyFill="1" applyBorder="1" applyAlignment="1">
      <alignment horizontal="center"/>
    </xf>
    <xf numFmtId="164" fontId="6" fillId="9" borderId="55" xfId="1" applyNumberFormat="1" applyFont="1" applyFill="1" applyBorder="1" applyAlignment="1">
      <alignment horizontal="center"/>
    </xf>
    <xf numFmtId="164" fontId="2" fillId="9" borderId="55" xfId="1" applyNumberFormat="1" applyFont="1" applyFill="1" applyBorder="1" applyAlignment="1">
      <alignment horizontal="center"/>
    </xf>
    <xf numFmtId="164" fontId="6" fillId="10" borderId="55" xfId="1" applyNumberFormat="1" applyFont="1" applyFill="1" applyBorder="1" applyAlignment="1">
      <alignment horizontal="center"/>
    </xf>
    <xf numFmtId="164" fontId="2" fillId="10" borderId="55" xfId="1" applyNumberFormat="1" applyFont="1" applyFill="1" applyBorder="1" applyAlignment="1">
      <alignment horizontal="center"/>
    </xf>
    <xf numFmtId="0" fontId="7" fillId="9" borderId="55" xfId="0" applyFont="1" applyFill="1" applyBorder="1" applyAlignment="1">
      <alignment horizontal="center"/>
    </xf>
    <xf numFmtId="3" fontId="7" fillId="9" borderId="55" xfId="0" applyNumberFormat="1" applyFont="1" applyFill="1" applyBorder="1" applyAlignment="1">
      <alignment horizontal="center"/>
    </xf>
    <xf numFmtId="164" fontId="7" fillId="9" borderId="55" xfId="0" applyNumberFormat="1" applyFont="1" applyFill="1" applyBorder="1" applyAlignment="1">
      <alignment horizontal="center"/>
    </xf>
    <xf numFmtId="0" fontId="7" fillId="7" borderId="9" xfId="0" applyFont="1" applyFill="1" applyBorder="1" applyAlignment="1">
      <alignment horizontal="center"/>
    </xf>
    <xf numFmtId="3" fontId="7" fillId="7" borderId="1" xfId="0" applyNumberFormat="1" applyFont="1" applyFill="1" applyBorder="1" applyAlignment="1">
      <alignment horizontal="center" vertical="center" wrapText="1"/>
    </xf>
    <xf numFmtId="3" fontId="2" fillId="7" borderId="1" xfId="0" applyNumberFormat="1" applyFont="1" applyFill="1" applyBorder="1" applyAlignment="1">
      <alignment horizontal="center"/>
    </xf>
    <xf numFmtId="3" fontId="6" fillId="6" borderId="1" xfId="0" applyNumberFormat="1" applyFont="1" applyFill="1" applyBorder="1" applyAlignment="1">
      <alignment horizontal="center"/>
    </xf>
    <xf numFmtId="3" fontId="2" fillId="6" borderId="1" xfId="0" applyNumberFormat="1" applyFont="1" applyFill="1" applyBorder="1" applyAlignment="1">
      <alignment horizontal="center"/>
    </xf>
    <xf numFmtId="0" fontId="2" fillId="3" borderId="0" xfId="0" applyFont="1" applyFill="1" applyAlignment="1"/>
    <xf numFmtId="0" fontId="2" fillId="0" borderId="1" xfId="0" applyFont="1" applyBorder="1" applyAlignment="1"/>
    <xf numFmtId="0" fontId="2" fillId="0" borderId="10" xfId="0" applyFont="1" applyBorder="1" applyAlignment="1"/>
    <xf numFmtId="3" fontId="2" fillId="0" borderId="1" xfId="0" applyNumberFormat="1" applyFont="1" applyBorder="1" applyAlignment="1"/>
    <xf numFmtId="0" fontId="2" fillId="3" borderId="0" xfId="0" applyFont="1" applyFill="1" applyAlignment="1"/>
    <xf numFmtId="0" fontId="2" fillId="3" borderId="0" xfId="0" applyFont="1" applyFill="1" applyAlignment="1"/>
    <xf numFmtId="0" fontId="2" fillId="7" borderId="11" xfId="0" applyFont="1" applyFill="1" applyBorder="1" applyAlignment="1">
      <alignment horizontal="center"/>
    </xf>
    <xf numFmtId="0" fontId="7" fillId="7" borderId="11" xfId="0" applyFont="1" applyFill="1" applyBorder="1" applyAlignment="1">
      <alignment horizontal="left" vertical="center" wrapText="1"/>
    </xf>
    <xf numFmtId="0" fontId="2" fillId="7" borderId="11" xfId="0" applyFont="1" applyFill="1" applyBorder="1" applyAlignment="1">
      <alignment horizontal="left" indent="2"/>
    </xf>
    <xf numFmtId="167" fontId="2" fillId="7" borderId="11" xfId="0" applyNumberFormat="1" applyFont="1" applyFill="1" applyBorder="1" applyAlignment="1">
      <alignment horizontal="left" indent="2"/>
    </xf>
    <xf numFmtId="0" fontId="6" fillId="6" borderId="11" xfId="0" applyFont="1" applyFill="1" applyBorder="1" applyAlignment="1">
      <alignment horizontal="left"/>
    </xf>
    <xf numFmtId="0" fontId="2" fillId="6" borderId="11" xfId="0" applyFont="1" applyFill="1" applyBorder="1"/>
    <xf numFmtId="0" fontId="2" fillId="6" borderId="11" xfId="0" applyFont="1" applyFill="1" applyBorder="1" applyAlignment="1">
      <alignment horizontal="left"/>
    </xf>
    <xf numFmtId="0" fontId="6" fillId="7" borderId="11" xfId="0" applyFont="1" applyFill="1" applyBorder="1" applyAlignment="1">
      <alignment horizontal="right"/>
    </xf>
    <xf numFmtId="164" fontId="6" fillId="7" borderId="11" xfId="0" applyNumberFormat="1" applyFont="1" applyFill="1" applyBorder="1" applyAlignment="1">
      <alignment horizontal="center"/>
    </xf>
    <xf numFmtId="4" fontId="16" fillId="15" borderId="21" xfId="0" applyNumberFormat="1" applyFont="1" applyFill="1" applyBorder="1" applyProtection="1">
      <protection locked="0" hidden="1"/>
    </xf>
    <xf numFmtId="2" fontId="2" fillId="0" borderId="0" xfId="0" applyNumberFormat="1" applyFont="1" applyProtection="1">
      <protection hidden="1"/>
    </xf>
    <xf numFmtId="4" fontId="2" fillId="0" borderId="0" xfId="0" applyNumberFormat="1" applyFont="1" applyFill="1" applyBorder="1" applyProtection="1">
      <protection hidden="1"/>
    </xf>
    <xf numFmtId="4" fontId="16" fillId="0" borderId="0" xfId="0" applyNumberFormat="1" applyFont="1" applyProtection="1">
      <protection hidden="1"/>
    </xf>
    <xf numFmtId="4" fontId="2" fillId="0" borderId="0" xfId="0" applyNumberFormat="1" applyFont="1" applyProtection="1">
      <protection hidden="1"/>
    </xf>
    <xf numFmtId="0" fontId="17" fillId="0" borderId="0" xfId="0" applyFont="1" applyFill="1" applyProtection="1">
      <protection hidden="1"/>
    </xf>
    <xf numFmtId="1" fontId="18" fillId="16" borderId="0" xfId="0" applyNumberFormat="1" applyFont="1" applyFill="1" applyBorder="1" applyProtection="1">
      <protection hidden="1"/>
    </xf>
    <xf numFmtId="2" fontId="18" fillId="16" borderId="0" xfId="0" applyNumberFormat="1" applyFont="1" applyFill="1" applyBorder="1" applyProtection="1">
      <protection hidden="1"/>
    </xf>
    <xf numFmtId="0" fontId="2" fillId="0" borderId="0" xfId="0" applyFont="1" applyAlignment="1">
      <alignment horizontal="center" vertical="center"/>
    </xf>
    <xf numFmtId="2" fontId="16" fillId="0" borderId="0" xfId="0" applyNumberFormat="1" applyFont="1" applyBorder="1" applyAlignment="1" applyProtection="1">
      <protection hidden="1"/>
    </xf>
    <xf numFmtId="14" fontId="16" fillId="0" borderId="0" xfId="0" applyNumberFormat="1" applyFont="1" applyBorder="1" applyAlignment="1" applyProtection="1">
      <protection hidden="1"/>
    </xf>
    <xf numFmtId="4" fontId="2" fillId="0" borderId="0" xfId="0" applyNumberFormat="1" applyFont="1" applyBorder="1" applyAlignment="1" applyProtection="1">
      <alignment horizontal="right"/>
      <protection hidden="1"/>
    </xf>
    <xf numFmtId="1" fontId="16" fillId="15" borderId="26" xfId="0" applyNumberFormat="1" applyFont="1" applyFill="1" applyBorder="1" applyProtection="1">
      <protection locked="0" hidden="1"/>
    </xf>
    <xf numFmtId="4" fontId="16" fillId="0" borderId="0" xfId="0" applyNumberFormat="1" applyFont="1" applyBorder="1" applyAlignment="1" applyProtection="1">
      <protection hidden="1"/>
    </xf>
    <xf numFmtId="14" fontId="16" fillId="15" borderId="26" xfId="0" applyNumberFormat="1" applyFont="1" applyFill="1" applyBorder="1" applyProtection="1">
      <protection locked="0" hidden="1"/>
    </xf>
    <xf numFmtId="4" fontId="16" fillId="0" borderId="0" xfId="0" applyNumberFormat="1" applyFont="1" applyFill="1" applyBorder="1" applyAlignment="1" applyProtection="1">
      <protection hidden="1"/>
    </xf>
    <xf numFmtId="4" fontId="2" fillId="14" borderId="23" xfId="0" applyNumberFormat="1" applyFont="1" applyFill="1" applyBorder="1" applyAlignment="1" applyProtection="1">
      <alignment horizontal="center" vertical="center" wrapText="1"/>
      <protection hidden="1"/>
    </xf>
    <xf numFmtId="4" fontId="2" fillId="14" borderId="25" xfId="0" applyNumberFormat="1" applyFont="1" applyFill="1" applyBorder="1" applyAlignment="1" applyProtection="1">
      <alignment horizontal="center" vertical="center" wrapText="1"/>
      <protection hidden="1"/>
    </xf>
    <xf numFmtId="4" fontId="2" fillId="14" borderId="35" xfId="0" applyNumberFormat="1" applyFont="1" applyFill="1" applyBorder="1" applyAlignment="1" applyProtection="1">
      <alignment horizontal="center" vertical="center" wrapText="1"/>
      <protection hidden="1"/>
    </xf>
    <xf numFmtId="4" fontId="2" fillId="14" borderId="34" xfId="0" applyNumberFormat="1" applyFont="1" applyFill="1" applyBorder="1" applyAlignment="1" applyProtection="1">
      <alignment horizontal="center" vertical="center" wrapText="1"/>
      <protection hidden="1"/>
    </xf>
    <xf numFmtId="1" fontId="16" fillId="16" borderId="36" xfId="0" applyNumberFormat="1" applyFont="1" applyFill="1" applyBorder="1" applyAlignment="1" applyProtection="1">
      <alignment horizontal="center"/>
      <protection hidden="1"/>
    </xf>
    <xf numFmtId="1" fontId="16" fillId="16" borderId="37" xfId="0" applyNumberFormat="1" applyFont="1" applyFill="1" applyBorder="1" applyAlignment="1" applyProtection="1">
      <alignment horizontal="center"/>
      <protection hidden="1"/>
    </xf>
    <xf numFmtId="14" fontId="19" fillId="16" borderId="38" xfId="0" applyNumberFormat="1" applyFont="1" applyFill="1" applyBorder="1" applyAlignment="1" applyProtection="1">
      <alignment horizontal="left"/>
      <protection hidden="1"/>
    </xf>
    <xf numFmtId="4" fontId="16" fillId="16" borderId="39" xfId="0" applyNumberFormat="1" applyFont="1" applyFill="1" applyBorder="1" applyProtection="1">
      <protection hidden="1"/>
    </xf>
    <xf numFmtId="4" fontId="16" fillId="16" borderId="37" xfId="0" applyNumberFormat="1" applyFont="1" applyFill="1" applyBorder="1" applyProtection="1">
      <protection hidden="1"/>
    </xf>
    <xf numFmtId="4" fontId="16" fillId="16" borderId="40" xfId="0" applyNumberFormat="1" applyFont="1" applyFill="1" applyBorder="1" applyProtection="1">
      <protection hidden="1"/>
    </xf>
    <xf numFmtId="4" fontId="19" fillId="16" borderId="37" xfId="0" applyNumberFormat="1" applyFont="1" applyFill="1" applyBorder="1" applyProtection="1">
      <protection hidden="1"/>
    </xf>
    <xf numFmtId="4" fontId="16" fillId="16" borderId="36" xfId="0" applyNumberFormat="1" applyFont="1" applyFill="1" applyBorder="1" applyProtection="1">
      <protection hidden="1"/>
    </xf>
    <xf numFmtId="4" fontId="19" fillId="16" borderId="38" xfId="0" applyNumberFormat="1" applyFont="1" applyFill="1" applyBorder="1" applyProtection="1">
      <protection hidden="1"/>
    </xf>
    <xf numFmtId="4" fontId="16" fillId="16" borderId="38" xfId="0" applyNumberFormat="1" applyFont="1" applyFill="1" applyBorder="1" applyProtection="1">
      <protection hidden="1"/>
    </xf>
    <xf numFmtId="1" fontId="2" fillId="0" borderId="41" xfId="0" applyNumberFormat="1" applyFont="1" applyBorder="1" applyAlignment="1" applyProtection="1">
      <alignment horizontal="center"/>
      <protection hidden="1"/>
    </xf>
    <xf numFmtId="1" fontId="2" fillId="0" borderId="0" xfId="0" applyNumberFormat="1" applyFont="1" applyBorder="1" applyAlignment="1" applyProtection="1">
      <alignment horizontal="left"/>
      <protection hidden="1"/>
    </xf>
    <xf numFmtId="14" fontId="2" fillId="0" borderId="15" xfId="0" applyNumberFormat="1" applyFont="1" applyBorder="1" applyAlignment="1" applyProtection="1">
      <alignment horizontal="left"/>
      <protection hidden="1"/>
    </xf>
    <xf numFmtId="4" fontId="2" fillId="0" borderId="42" xfId="0" applyNumberFormat="1" applyFont="1" applyBorder="1" applyAlignment="1" applyProtection="1">
      <alignment horizontal="right"/>
      <protection hidden="1"/>
    </xf>
    <xf numFmtId="4" fontId="2" fillId="0" borderId="43" xfId="0" applyNumberFormat="1" applyFont="1" applyBorder="1" applyAlignment="1" applyProtection="1">
      <alignment horizontal="right"/>
      <protection hidden="1"/>
    </xf>
    <xf numFmtId="4" fontId="2" fillId="0" borderId="13" xfId="0" applyNumberFormat="1" applyFont="1" applyBorder="1" applyAlignment="1" applyProtection="1">
      <alignment horizontal="right"/>
      <protection hidden="1"/>
    </xf>
    <xf numFmtId="4" fontId="2" fillId="0" borderId="41" xfId="0" applyNumberFormat="1" applyFont="1" applyBorder="1" applyAlignment="1" applyProtection="1">
      <alignment horizontal="right"/>
      <protection hidden="1"/>
    </xf>
    <xf numFmtId="4" fontId="2" fillId="0" borderId="15" xfId="0" applyNumberFormat="1" applyFont="1" applyBorder="1" applyAlignment="1" applyProtection="1">
      <alignment horizontal="right"/>
      <protection hidden="1"/>
    </xf>
    <xf numFmtId="4" fontId="17" fillId="0" borderId="0" xfId="0" applyNumberFormat="1" applyFont="1" applyBorder="1" applyAlignment="1" applyProtection="1">
      <alignment horizontal="right"/>
      <protection hidden="1"/>
    </xf>
    <xf numFmtId="1" fontId="2" fillId="0" borderId="17" xfId="0" applyNumberFormat="1" applyFont="1" applyBorder="1" applyAlignment="1" applyProtection="1">
      <alignment horizontal="center"/>
      <protection hidden="1"/>
    </xf>
    <xf numFmtId="4" fontId="2" fillId="0" borderId="17" xfId="0" applyNumberFormat="1" applyFont="1" applyBorder="1" applyAlignment="1" applyProtection="1">
      <alignment horizontal="right"/>
      <protection hidden="1"/>
    </xf>
    <xf numFmtId="4" fontId="2" fillId="0" borderId="44" xfId="0" applyNumberFormat="1" applyFont="1" applyBorder="1" applyAlignment="1" applyProtection="1">
      <alignment horizontal="right"/>
      <protection hidden="1"/>
    </xf>
    <xf numFmtId="4" fontId="2" fillId="0" borderId="45" xfId="0" applyNumberFormat="1" applyFont="1" applyBorder="1" applyAlignment="1" applyProtection="1">
      <alignment horizontal="right"/>
      <protection hidden="1"/>
    </xf>
    <xf numFmtId="4" fontId="2" fillId="0" borderId="46" xfId="0" applyNumberFormat="1" applyFont="1" applyBorder="1" applyAlignment="1" applyProtection="1">
      <alignment horizontal="right"/>
      <protection hidden="1"/>
    </xf>
    <xf numFmtId="1" fontId="2" fillId="0" borderId="43" xfId="0" applyNumberFormat="1" applyFont="1" applyBorder="1" applyAlignment="1" applyProtection="1">
      <alignment horizontal="center"/>
      <protection hidden="1"/>
    </xf>
    <xf numFmtId="1" fontId="2" fillId="0" borderId="14" xfId="0" applyNumberFormat="1" applyFont="1" applyBorder="1" applyAlignment="1" applyProtection="1">
      <alignment horizontal="center"/>
      <protection hidden="1"/>
    </xf>
    <xf numFmtId="4" fontId="2" fillId="0" borderId="14" xfId="0" applyNumberFormat="1" applyFont="1" applyBorder="1" applyAlignment="1" applyProtection="1">
      <alignment horizontal="right"/>
      <protection hidden="1"/>
    </xf>
    <xf numFmtId="4" fontId="2" fillId="0" borderId="48" xfId="0" applyNumberFormat="1" applyFont="1" applyBorder="1" applyAlignment="1" applyProtection="1">
      <alignment horizontal="right"/>
      <protection hidden="1"/>
    </xf>
    <xf numFmtId="4" fontId="2" fillId="0" borderId="49" xfId="0" applyNumberFormat="1" applyFont="1" applyBorder="1" applyAlignment="1" applyProtection="1">
      <alignment horizontal="right"/>
      <protection hidden="1"/>
    </xf>
    <xf numFmtId="4" fontId="2" fillId="0" borderId="50" xfId="0" applyNumberFormat="1" applyFont="1" applyBorder="1" applyAlignment="1" applyProtection="1">
      <alignment horizontal="right"/>
      <protection hidden="1"/>
    </xf>
    <xf numFmtId="4" fontId="2" fillId="17" borderId="42" xfId="0" applyNumberFormat="1" applyFont="1" applyFill="1" applyBorder="1" applyAlignment="1" applyProtection="1">
      <alignment horizontal="right"/>
      <protection locked="0" hidden="1"/>
    </xf>
    <xf numFmtId="4" fontId="2" fillId="17" borderId="46" xfId="0" applyNumberFormat="1" applyFont="1" applyFill="1" applyBorder="1" applyAlignment="1" applyProtection="1">
      <alignment horizontal="right"/>
      <protection locked="0" hidden="1"/>
    </xf>
    <xf numFmtId="4" fontId="2" fillId="17" borderId="47" xfId="0" applyNumberFormat="1" applyFont="1" applyFill="1" applyBorder="1" applyAlignment="1" applyProtection="1">
      <alignment horizontal="right"/>
      <protection locked="0" hidden="1"/>
    </xf>
    <xf numFmtId="4" fontId="2" fillId="17" borderId="51" xfId="0" applyNumberFormat="1" applyFont="1" applyFill="1" applyBorder="1" applyAlignment="1" applyProtection="1">
      <alignment horizontal="right"/>
      <protection locked="0" hidden="1"/>
    </xf>
    <xf numFmtId="4" fontId="2" fillId="17" borderId="15" xfId="0" applyNumberFormat="1" applyFont="1" applyFill="1" applyBorder="1" applyAlignment="1" applyProtection="1">
      <alignment horizontal="right"/>
      <protection locked="0" hidden="1"/>
    </xf>
    <xf numFmtId="4" fontId="2" fillId="17" borderId="50" xfId="0" applyNumberFormat="1" applyFont="1" applyFill="1" applyBorder="1" applyAlignment="1" applyProtection="1">
      <alignment horizontal="right"/>
      <protection locked="0" hidden="1"/>
    </xf>
    <xf numFmtId="1" fontId="2" fillId="0" borderId="0" xfId="0" applyNumberFormat="1" applyFont="1" applyBorder="1" applyAlignment="1" applyProtection="1">
      <alignment horizontal="center"/>
      <protection hidden="1"/>
    </xf>
    <xf numFmtId="1" fontId="2" fillId="0" borderId="13" xfId="0" applyNumberFormat="1" applyFont="1" applyBorder="1" applyAlignment="1" applyProtection="1">
      <alignment horizontal="center"/>
      <protection hidden="1"/>
    </xf>
    <xf numFmtId="4" fontId="2" fillId="0" borderId="52" xfId="0" applyNumberFormat="1" applyFont="1" applyBorder="1" applyAlignment="1" applyProtection="1">
      <alignment horizontal="right"/>
      <protection hidden="1"/>
    </xf>
    <xf numFmtId="4" fontId="2" fillId="0" borderId="33" xfId="0" applyNumberFormat="1" applyFont="1" applyBorder="1" applyAlignment="1" applyProtection="1">
      <alignment horizontal="right"/>
      <protection hidden="1"/>
    </xf>
    <xf numFmtId="4" fontId="2" fillId="0" borderId="26" xfId="0" applyNumberFormat="1" applyFont="1" applyBorder="1" applyAlignment="1" applyProtection="1">
      <alignment horizontal="right"/>
      <protection hidden="1"/>
    </xf>
    <xf numFmtId="4" fontId="2" fillId="17" borderId="53" xfId="0" applyNumberFormat="1" applyFont="1" applyFill="1" applyBorder="1" applyAlignment="1" applyProtection="1">
      <alignment horizontal="right"/>
      <protection locked="0" hidden="1"/>
    </xf>
    <xf numFmtId="4" fontId="2" fillId="17" borderId="26" xfId="0" applyNumberFormat="1" applyFont="1" applyFill="1" applyBorder="1" applyAlignment="1" applyProtection="1">
      <alignment horizontal="right"/>
      <protection locked="0" hidden="1"/>
    </xf>
    <xf numFmtId="1" fontId="2" fillId="16" borderId="0" xfId="0" applyNumberFormat="1" applyFont="1" applyFill="1" applyBorder="1" applyAlignment="1" applyProtection="1">
      <alignment horizontal="right"/>
      <protection hidden="1"/>
    </xf>
    <xf numFmtId="0" fontId="2" fillId="16" borderId="0" xfId="0" applyFont="1" applyFill="1" applyBorder="1" applyAlignment="1" applyProtection="1">
      <alignment horizontal="left"/>
      <protection hidden="1"/>
    </xf>
    <xf numFmtId="4" fontId="2" fillId="16" borderId="0" xfId="0" applyNumberFormat="1" applyFont="1" applyFill="1" applyBorder="1" applyProtection="1">
      <protection hidden="1"/>
    </xf>
    <xf numFmtId="4" fontId="2" fillId="17" borderId="0" xfId="0" applyNumberFormat="1" applyFont="1" applyFill="1" applyBorder="1" applyProtection="1">
      <protection hidden="1"/>
    </xf>
    <xf numFmtId="0" fontId="17" fillId="16" borderId="0" xfId="0" applyFont="1" applyFill="1" applyBorder="1" applyProtection="1">
      <protection hidden="1"/>
    </xf>
    <xf numFmtId="0" fontId="2" fillId="18" borderId="1" xfId="2" applyFont="1" applyFill="1" applyBorder="1" applyAlignment="1">
      <alignment vertical="center"/>
    </xf>
    <xf numFmtId="0" fontId="2" fillId="3" borderId="0" xfId="0" applyFont="1" applyFill="1" applyAlignment="1"/>
    <xf numFmtId="0" fontId="20" fillId="0" borderId="0" xfId="0" applyFont="1" applyAlignment="1"/>
    <xf numFmtId="0" fontId="2" fillId="3" borderId="0" xfId="0" applyFont="1" applyFill="1" applyAlignment="1"/>
    <xf numFmtId="0" fontId="2" fillId="3" borderId="0" xfId="0" applyFont="1" applyFill="1" applyBorder="1" applyAlignment="1">
      <alignment horizontal="left" vertical="center" wrapText="1"/>
    </xf>
    <xf numFmtId="0" fontId="2" fillId="3" borderId="0" xfId="0" applyFont="1" applyFill="1" applyAlignment="1"/>
    <xf numFmtId="0" fontId="11" fillId="3" borderId="1" xfId="2" applyFont="1" applyFill="1" applyBorder="1" applyAlignment="1">
      <alignment horizontal="center"/>
    </xf>
    <xf numFmtId="0" fontId="9" fillId="0" borderId="14" xfId="0" applyFont="1" applyBorder="1" applyAlignment="1">
      <alignment horizontal="center" vertical="center" wrapText="1"/>
    </xf>
    <xf numFmtId="0" fontId="2" fillId="3" borderId="14" xfId="0" applyFont="1" applyFill="1" applyBorder="1" applyAlignment="1"/>
    <xf numFmtId="0" fontId="11" fillId="3" borderId="14" xfId="2" applyFont="1" applyFill="1" applyBorder="1" applyAlignment="1">
      <alignment horizontal="center"/>
    </xf>
    <xf numFmtId="0" fontId="11" fillId="3" borderId="10" xfId="2" applyFont="1" applyFill="1" applyBorder="1" applyAlignment="1">
      <alignment horizontal="left"/>
    </xf>
    <xf numFmtId="0" fontId="11" fillId="3" borderId="12" xfId="2" applyFont="1" applyFill="1" applyBorder="1" applyAlignment="1">
      <alignment horizontal="left"/>
    </xf>
    <xf numFmtId="0" fontId="11" fillId="3" borderId="11" xfId="2" applyFont="1" applyFill="1" applyBorder="1" applyAlignment="1">
      <alignment horizontal="left"/>
    </xf>
    <xf numFmtId="9" fontId="5" fillId="11" borderId="1" xfId="1" applyNumberFormat="1" applyFont="1" applyFill="1" applyBorder="1" applyAlignment="1">
      <alignment horizontal="center" vertical="center"/>
    </xf>
    <xf numFmtId="9" fontId="2" fillId="8" borderId="1" xfId="3" applyFont="1" applyFill="1" applyBorder="1" applyAlignment="1"/>
    <xf numFmtId="0" fontId="4" fillId="21" borderId="1" xfId="0" applyFont="1" applyFill="1" applyBorder="1" applyAlignment="1"/>
    <xf numFmtId="3" fontId="5" fillId="22" borderId="16" xfId="0" applyNumberFormat="1" applyFont="1" applyFill="1" applyBorder="1" applyAlignment="1">
      <alignment horizontal="center" vertical="center"/>
    </xf>
    <xf numFmtId="3" fontId="5" fillId="22" borderId="1" xfId="0" applyNumberFormat="1" applyFont="1" applyFill="1" applyBorder="1" applyAlignment="1">
      <alignment horizontal="center" vertical="center"/>
    </xf>
    <xf numFmtId="0" fontId="2" fillId="23" borderId="1" xfId="2" applyFont="1" applyFill="1" applyBorder="1" applyAlignment="1">
      <alignment horizontal="left" vertical="center" wrapText="1"/>
    </xf>
    <xf numFmtId="164" fontId="5" fillId="22" borderId="1" xfId="1" applyNumberFormat="1" applyFont="1" applyFill="1" applyBorder="1" applyAlignment="1">
      <alignment vertical="center"/>
    </xf>
    <xf numFmtId="9" fontId="5" fillId="22" borderId="1" xfId="0" applyNumberFormat="1" applyFont="1" applyFill="1" applyBorder="1" applyAlignment="1">
      <alignment horizontal="center" vertical="center" wrapText="1"/>
    </xf>
    <xf numFmtId="9" fontId="5" fillId="21" borderId="1" xfId="3" applyNumberFormat="1" applyFont="1" applyFill="1" applyBorder="1" applyAlignment="1">
      <alignment horizontal="center" vertical="center"/>
    </xf>
    <xf numFmtId="9" fontId="5" fillId="22" borderId="1" xfId="1" applyNumberFormat="1" applyFont="1" applyFill="1" applyBorder="1" applyAlignment="1">
      <alignment horizontal="center" vertical="center"/>
    </xf>
    <xf numFmtId="0" fontId="2" fillId="21" borderId="1" xfId="0" applyFont="1" applyFill="1" applyBorder="1" applyAlignment="1">
      <alignment horizontal="center"/>
    </xf>
    <xf numFmtId="10" fontId="5" fillId="21" borderId="1" xfId="0" applyNumberFormat="1" applyFont="1" applyFill="1" applyBorder="1" applyAlignment="1">
      <alignment horizontal="center" vertical="center"/>
    </xf>
    <xf numFmtId="9" fontId="2" fillId="21" borderId="1" xfId="3" applyFont="1" applyFill="1" applyBorder="1" applyAlignment="1"/>
    <xf numFmtId="0" fontId="2" fillId="3" borderId="0" xfId="0" applyFont="1" applyFill="1" applyBorder="1" applyAlignment="1">
      <alignment horizontal="left" vertical="center" wrapText="1"/>
    </xf>
    <xf numFmtId="0" fontId="2" fillId="3" borderId="9" xfId="0" applyFont="1" applyFill="1" applyBorder="1" applyAlignment="1">
      <alignment horizontal="left" vertical="center" wrapText="1"/>
    </xf>
    <xf numFmtId="0" fontId="21" fillId="19" borderId="7" xfId="0" applyFont="1" applyFill="1" applyBorder="1" applyAlignment="1">
      <alignment horizontal="center"/>
    </xf>
    <xf numFmtId="0" fontId="21" fillId="19" borderId="0" xfId="0" applyFont="1" applyFill="1" applyBorder="1" applyAlignment="1">
      <alignment horizontal="center"/>
    </xf>
    <xf numFmtId="0" fontId="21" fillId="19" borderId="9" xfId="0" applyFont="1" applyFill="1" applyBorder="1" applyAlignment="1">
      <alignment horizontal="center"/>
    </xf>
    <xf numFmtId="0" fontId="21" fillId="20" borderId="7" xfId="0" applyFont="1" applyFill="1" applyBorder="1" applyAlignment="1">
      <alignment horizontal="center"/>
    </xf>
    <xf numFmtId="0" fontId="21" fillId="20" borderId="0" xfId="0" applyFont="1" applyFill="1" applyBorder="1" applyAlignment="1">
      <alignment horizontal="center"/>
    </xf>
    <xf numFmtId="0" fontId="21" fillId="20" borderId="9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left" vertical="center"/>
    </xf>
    <xf numFmtId="0" fontId="2" fillId="5" borderId="10" xfId="2" applyFont="1" applyFill="1" applyBorder="1" applyAlignment="1">
      <alignment horizontal="center" vertical="center"/>
    </xf>
    <xf numFmtId="0" fontId="2" fillId="5" borderId="12" xfId="2" applyFont="1" applyFill="1" applyBorder="1" applyAlignment="1">
      <alignment horizontal="center" vertical="center"/>
    </xf>
    <xf numFmtId="0" fontId="2" fillId="5" borderId="11" xfId="2" applyFont="1" applyFill="1" applyBorder="1" applyAlignment="1">
      <alignment horizontal="center" vertical="center"/>
    </xf>
    <xf numFmtId="0" fontId="21" fillId="19" borderId="7" xfId="2" applyFont="1" applyFill="1" applyBorder="1" applyAlignment="1">
      <alignment horizontal="center"/>
    </xf>
    <xf numFmtId="0" fontId="21" fillId="19" borderId="0" xfId="2" applyFont="1" applyFill="1" applyBorder="1" applyAlignment="1">
      <alignment horizontal="center"/>
    </xf>
    <xf numFmtId="0" fontId="21" fillId="19" borderId="9" xfId="2" applyFont="1" applyFill="1" applyBorder="1" applyAlignment="1">
      <alignment horizontal="center"/>
    </xf>
    <xf numFmtId="0" fontId="21" fillId="20" borderId="7" xfId="2" applyFont="1" applyFill="1" applyBorder="1" applyAlignment="1">
      <alignment horizontal="center"/>
    </xf>
    <xf numFmtId="0" fontId="21" fillId="20" borderId="0" xfId="2" applyFont="1" applyFill="1" applyBorder="1" applyAlignment="1">
      <alignment horizontal="center"/>
    </xf>
    <xf numFmtId="0" fontId="21" fillId="20" borderId="9" xfId="2" applyFont="1" applyFill="1" applyBorder="1" applyAlignment="1">
      <alignment horizontal="center"/>
    </xf>
    <xf numFmtId="0" fontId="2" fillId="22" borderId="1" xfId="2" applyFont="1" applyFill="1" applyBorder="1" applyAlignment="1">
      <alignment horizontal="center" vertical="center" wrapText="1"/>
    </xf>
    <xf numFmtId="0" fontId="2" fillId="23" borderId="1" xfId="2" applyFont="1" applyFill="1" applyBorder="1" applyAlignment="1">
      <alignment horizontal="center" vertical="center" wrapText="1"/>
    </xf>
    <xf numFmtId="0" fontId="2" fillId="5" borderId="1" xfId="2" applyFont="1" applyFill="1" applyBorder="1" applyAlignment="1">
      <alignment horizontal="center" vertical="center" wrapText="1"/>
    </xf>
    <xf numFmtId="0" fontId="2" fillId="22" borderId="1" xfId="2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left" wrapText="1"/>
    </xf>
    <xf numFmtId="0" fontId="6" fillId="5" borderId="1" xfId="0" applyFont="1" applyFill="1" applyBorder="1" applyAlignment="1">
      <alignment horizontal="left" wrapText="1"/>
    </xf>
    <xf numFmtId="0" fontId="6" fillId="3" borderId="0" xfId="0" applyFont="1" applyFill="1" applyAlignment="1">
      <alignment horizontal="center"/>
    </xf>
    <xf numFmtId="0" fontId="2" fillId="3" borderId="0" xfId="0" applyFont="1" applyFill="1" applyAlignment="1"/>
    <xf numFmtId="0" fontId="3" fillId="4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 vertical="center" indent="3"/>
    </xf>
    <xf numFmtId="0" fontId="2" fillId="5" borderId="10" xfId="0" applyFont="1" applyFill="1" applyBorder="1" applyAlignment="1">
      <alignment horizontal="left" vertical="center" wrapText="1" indent="3"/>
    </xf>
    <xf numFmtId="0" fontId="2" fillId="5" borderId="11" xfId="0" applyFont="1" applyFill="1" applyBorder="1" applyAlignment="1">
      <alignment horizontal="left" vertical="center" wrapText="1" indent="3"/>
    </xf>
    <xf numFmtId="0" fontId="6" fillId="4" borderId="10" xfId="0" applyFont="1" applyFill="1" applyBorder="1" applyAlignment="1">
      <alignment horizontal="left" vertical="center"/>
    </xf>
    <xf numFmtId="0" fontId="6" fillId="4" borderId="12" xfId="0" applyFont="1" applyFill="1" applyBorder="1" applyAlignment="1">
      <alignment horizontal="left" vertical="center"/>
    </xf>
    <xf numFmtId="0" fontId="6" fillId="4" borderId="11" xfId="0" applyFont="1" applyFill="1" applyBorder="1" applyAlignment="1">
      <alignment horizontal="left" vertical="center"/>
    </xf>
    <xf numFmtId="0" fontId="2" fillId="5" borderId="10" xfId="0" applyFont="1" applyFill="1" applyBorder="1" applyAlignment="1">
      <alignment horizontal="left" vertical="center" indent="3"/>
    </xf>
    <xf numFmtId="0" fontId="2" fillId="5" borderId="12" xfId="0" applyFont="1" applyFill="1" applyBorder="1" applyAlignment="1">
      <alignment horizontal="left" vertical="center" indent="3"/>
    </xf>
    <xf numFmtId="0" fontId="2" fillId="5" borderId="11" xfId="0" applyFont="1" applyFill="1" applyBorder="1" applyAlignment="1">
      <alignment horizontal="left" vertical="center" indent="3"/>
    </xf>
    <xf numFmtId="0" fontId="2" fillId="5" borderId="12" xfId="0" applyFont="1" applyFill="1" applyBorder="1" applyAlignment="1">
      <alignment horizontal="left" vertical="center" wrapText="1" indent="3"/>
    </xf>
    <xf numFmtId="0" fontId="6" fillId="5" borderId="1" xfId="0" applyFont="1" applyFill="1" applyBorder="1" applyAlignment="1">
      <alignment horizontal="left"/>
    </xf>
    <xf numFmtId="0" fontId="2" fillId="3" borderId="13" xfId="0" applyFont="1" applyFill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 wrapText="1"/>
    </xf>
    <xf numFmtId="0" fontId="11" fillId="3" borderId="1" xfId="2" applyFont="1" applyFill="1" applyBorder="1" applyAlignment="1">
      <alignment horizontal="left" vertical="center"/>
    </xf>
    <xf numFmtId="0" fontId="9" fillId="0" borderId="48" xfId="0" applyFont="1" applyBorder="1" applyAlignment="1">
      <alignment horizontal="left" vertical="center" wrapText="1"/>
    </xf>
    <xf numFmtId="0" fontId="9" fillId="0" borderId="56" xfId="0" applyFont="1" applyBorder="1" applyAlignment="1">
      <alignment horizontal="left" vertical="center" wrapText="1"/>
    </xf>
    <xf numFmtId="0" fontId="9" fillId="0" borderId="51" xfId="0" applyFont="1" applyBorder="1" applyAlignment="1">
      <alignment horizontal="left" vertical="center" wrapText="1"/>
    </xf>
    <xf numFmtId="0" fontId="10" fillId="3" borderId="0" xfId="0" applyFont="1" applyFill="1" applyBorder="1" applyAlignment="1">
      <alignment horizontal="left" vertical="center" wrapText="1"/>
    </xf>
    <xf numFmtId="0" fontId="9" fillId="3" borderId="0" xfId="0" applyFont="1" applyFill="1" applyBorder="1" applyAlignment="1">
      <alignment horizontal="left"/>
    </xf>
    <xf numFmtId="0" fontId="6" fillId="7" borderId="1" xfId="0" applyFont="1" applyFill="1" applyBorder="1" applyAlignment="1">
      <alignment horizontal="left" vertical="center"/>
    </xf>
    <xf numFmtId="0" fontId="6" fillId="7" borderId="10" xfId="0" applyFont="1" applyFill="1" applyBorder="1" applyAlignment="1">
      <alignment horizontal="left" vertical="center"/>
    </xf>
    <xf numFmtId="0" fontId="6" fillId="7" borderId="12" xfId="0" applyFont="1" applyFill="1" applyBorder="1" applyAlignment="1">
      <alignment horizontal="left" vertical="center"/>
    </xf>
    <xf numFmtId="0" fontId="6" fillId="7" borderId="11" xfId="0" applyFont="1" applyFill="1" applyBorder="1" applyAlignment="1">
      <alignment horizontal="left" vertical="center"/>
    </xf>
    <xf numFmtId="0" fontId="6" fillId="7" borderId="1" xfId="0" applyFont="1" applyFill="1" applyBorder="1" applyAlignment="1">
      <alignment vertical="center"/>
    </xf>
    <xf numFmtId="0" fontId="6" fillId="7" borderId="1" xfId="0" applyFont="1" applyFill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5" fillId="0" borderId="1" xfId="0" applyFont="1" applyBorder="1" applyAlignment="1">
      <alignment horizontal="left" vertical="top" wrapText="1"/>
    </xf>
    <xf numFmtId="4" fontId="16" fillId="14" borderId="29" xfId="0" applyNumberFormat="1" applyFont="1" applyFill="1" applyBorder="1" applyAlignment="1" applyProtection="1">
      <alignment horizontal="center" vertical="center" wrapText="1"/>
      <protection hidden="1"/>
    </xf>
    <xf numFmtId="4" fontId="16" fillId="14" borderId="30" xfId="0" applyNumberFormat="1" applyFont="1" applyFill="1" applyBorder="1" applyAlignment="1" applyProtection="1">
      <alignment horizontal="center" vertical="center" wrapText="1"/>
      <protection hidden="1"/>
    </xf>
    <xf numFmtId="4" fontId="16" fillId="14" borderId="31" xfId="0" applyNumberFormat="1" applyFont="1" applyFill="1" applyBorder="1" applyAlignment="1" applyProtection="1">
      <alignment horizontal="center" vertical="center" wrapText="1"/>
      <protection hidden="1"/>
    </xf>
    <xf numFmtId="4" fontId="2" fillId="14" borderId="18" xfId="0" applyNumberFormat="1" applyFont="1" applyFill="1" applyBorder="1" applyAlignment="1" applyProtection="1">
      <alignment horizontal="center" vertical="center" wrapText="1"/>
      <protection hidden="1"/>
    </xf>
    <xf numFmtId="4" fontId="2" fillId="14" borderId="32" xfId="0" applyNumberFormat="1" applyFont="1" applyFill="1" applyBorder="1" applyAlignment="1" applyProtection="1">
      <alignment horizontal="center" vertical="center" wrapText="1"/>
      <protection hidden="1"/>
    </xf>
    <xf numFmtId="0" fontId="2" fillId="14" borderId="18" xfId="0" applyFont="1" applyFill="1" applyBorder="1" applyAlignment="1" applyProtection="1">
      <protection hidden="1"/>
    </xf>
    <xf numFmtId="0" fontId="2" fillId="14" borderId="19" xfId="0" applyFont="1" applyFill="1" applyBorder="1" applyAlignment="1" applyProtection="1">
      <protection hidden="1"/>
    </xf>
    <xf numFmtId="0" fontId="2" fillId="14" borderId="20" xfId="0" applyFont="1" applyFill="1" applyBorder="1" applyAlignment="1" applyProtection="1">
      <protection hidden="1"/>
    </xf>
    <xf numFmtId="0" fontId="2" fillId="14" borderId="22" xfId="0" applyFont="1" applyFill="1" applyBorder="1" applyAlignment="1" applyProtection="1">
      <protection hidden="1"/>
    </xf>
    <xf numFmtId="0" fontId="2" fillId="14" borderId="11" xfId="0" applyFont="1" applyFill="1" applyBorder="1" applyAlignment="1" applyProtection="1">
      <protection hidden="1"/>
    </xf>
    <xf numFmtId="0" fontId="2" fillId="14" borderId="1" xfId="0" applyFont="1" applyFill="1" applyBorder="1" applyAlignment="1" applyProtection="1">
      <protection hidden="1"/>
    </xf>
    <xf numFmtId="0" fontId="2" fillId="14" borderId="23" xfId="0" applyFont="1" applyFill="1" applyBorder="1" applyAlignment="1" applyProtection="1">
      <protection hidden="1"/>
    </xf>
    <xf numFmtId="0" fontId="2" fillId="14" borderId="24" xfId="0" applyFont="1" applyFill="1" applyBorder="1" applyAlignment="1" applyProtection="1">
      <protection hidden="1"/>
    </xf>
    <xf numFmtId="0" fontId="2" fillId="14" borderId="25" xfId="0" applyFont="1" applyFill="1" applyBorder="1" applyAlignment="1" applyProtection="1">
      <protection hidden="1"/>
    </xf>
    <xf numFmtId="1" fontId="2" fillId="14" borderId="18" xfId="0" applyNumberFormat="1" applyFont="1" applyFill="1" applyBorder="1" applyAlignment="1" applyProtection="1">
      <alignment horizontal="center" vertical="center" wrapText="1"/>
      <protection hidden="1"/>
    </xf>
    <xf numFmtId="1" fontId="2" fillId="14" borderId="23" xfId="0" applyNumberFormat="1" applyFont="1" applyFill="1" applyBorder="1" applyAlignment="1" applyProtection="1">
      <alignment horizontal="center" vertical="center" wrapText="1"/>
      <protection hidden="1"/>
    </xf>
    <xf numFmtId="1" fontId="2" fillId="14" borderId="27" xfId="0" applyNumberFormat="1" applyFont="1" applyFill="1" applyBorder="1" applyAlignment="1" applyProtection="1">
      <alignment horizontal="center" vertical="center" wrapText="1"/>
      <protection hidden="1"/>
    </xf>
    <xf numFmtId="1" fontId="2" fillId="14" borderId="33" xfId="0" applyNumberFormat="1" applyFont="1" applyFill="1" applyBorder="1" applyAlignment="1" applyProtection="1">
      <alignment horizontal="center" vertical="center" wrapText="1"/>
      <protection hidden="1"/>
    </xf>
    <xf numFmtId="2" fontId="2" fillId="14" borderId="28" xfId="0" applyNumberFormat="1" applyFont="1" applyFill="1" applyBorder="1" applyAlignment="1" applyProtection="1">
      <alignment horizontal="center" vertical="center" wrapText="1"/>
      <protection hidden="1"/>
    </xf>
    <xf numFmtId="2" fontId="2" fillId="14" borderId="34" xfId="0" applyNumberFormat="1" applyFont="1" applyFill="1" applyBorder="1" applyAlignment="1" applyProtection="1">
      <alignment horizontal="center" vertical="center" wrapText="1"/>
      <protection hidden="1"/>
    </xf>
    <xf numFmtId="0" fontId="6" fillId="7" borderId="12" xfId="0" applyFont="1" applyFill="1" applyBorder="1" applyAlignment="1">
      <alignment vertical="center"/>
    </xf>
    <xf numFmtId="0" fontId="6" fillId="7" borderId="11" xfId="0" applyFont="1" applyFill="1" applyBorder="1" applyAlignment="1">
      <alignment vertical="center"/>
    </xf>
    <xf numFmtId="9" fontId="15" fillId="3" borderId="1" xfId="0" applyNumberFormat="1" applyFont="1" applyFill="1" applyBorder="1" applyAlignment="1">
      <alignment horizontal="center" vertical="center"/>
    </xf>
    <xf numFmtId="0" fontId="6" fillId="7" borderId="12" xfId="0" applyFont="1" applyFill="1" applyBorder="1" applyAlignment="1">
      <alignment horizontal="left"/>
    </xf>
    <xf numFmtId="0" fontId="6" fillId="7" borderId="11" xfId="0" applyFont="1" applyFill="1" applyBorder="1" applyAlignment="1">
      <alignment horizontal="left"/>
    </xf>
  </cellXfs>
  <cellStyles count="4">
    <cellStyle name="Обычный" xfId="0" builtinId="0"/>
    <cellStyle name="Обычный 2" xfId="2"/>
    <cellStyle name="Процентный" xfId="3" builtinId="5"/>
    <cellStyle name="Финансовый" xfId="1" builtinId="3"/>
  </cellStyles>
  <dxfs count="1">
    <dxf>
      <font>
        <condense val="0"/>
        <extend val="0"/>
        <color indexed="22"/>
      </font>
      <fill>
        <patternFill patternType="solid">
          <bgColor indexed="22"/>
        </patternFill>
      </fill>
      <border>
        <left/>
        <right/>
        <top/>
        <bottom/>
      </border>
    </dxf>
  </dxfs>
  <tableStyles count="0" defaultTableStyle="TableStyleMedium2" defaultPivotStyle="PivotStyleLight16"/>
  <colors>
    <mruColors>
      <color rgb="FF430200"/>
      <color rgb="FFFEECBD"/>
      <color rgb="FFFEEDB1"/>
      <color rgb="FF823F36"/>
      <color rgb="FFCB8C83"/>
      <color rgb="FF371B17"/>
      <color rgb="FF7CD572"/>
      <color rgb="FFE4130E"/>
      <color rgb="FF36942C"/>
      <color rgb="FF3EAB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view3D>
      <c:rotX val="5"/>
      <c:rotY val="0"/>
      <c:rAngAx val="0"/>
      <c:perspective val="0"/>
    </c:view3D>
    <c:floor>
      <c:thickness val="0"/>
    </c:floor>
    <c:sideWall>
      <c:thickness val="0"/>
      <c:spPr>
        <a:noFill/>
        <a:ln>
          <a:noFill/>
        </a:ln>
        <a:effectLst/>
      </c:spPr>
    </c:sideWall>
    <c:backWall>
      <c:thickness val="0"/>
      <c:spPr>
        <a:noFill/>
        <a:ln>
          <a:noFill/>
        </a:ln>
        <a:effectLst/>
      </c:spPr>
    </c:backWall>
    <c:plotArea>
      <c:layout>
        <c:manualLayout>
          <c:layoutTarget val="inner"/>
          <c:xMode val="edge"/>
          <c:yMode val="edge"/>
          <c:x val="9.1221551416971539E-2"/>
          <c:y val="5.2308889819535929E-2"/>
          <c:w val="0.9005615087587735"/>
          <c:h val="0.84611265900849764"/>
        </c:manualLayout>
      </c:layout>
      <c:bar3DChart>
        <c:barDir val="col"/>
        <c:grouping val="clustered"/>
        <c:varyColors val="0"/>
        <c:ser>
          <c:idx val="1"/>
          <c:order val="0"/>
          <c:spPr>
            <a:solidFill>
              <a:srgbClr val="92D050">
                <a:alpha val="89020"/>
              </a:srgbClr>
            </a:solidFill>
            <a:ln>
              <a:solidFill>
                <a:schemeClr val="bg1"/>
              </a:solidFill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/>
              <a:lightRig rig="balanced" dir="t"/>
            </a:scene3d>
            <a:sp3d prstMaterial="dkEdge">
              <a:contourClr>
                <a:srgbClr val="000000"/>
              </a:contourClr>
            </a:sp3d>
          </c:spPr>
          <c:invertIfNegative val="1"/>
          <c:dLbls>
            <c:numFmt formatCode="#,##0" sourceLinked="0"/>
            <c:spPr>
              <a:noFill/>
            </c:sp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Прибыль_окупаемость!$E$11:$AN$11</c:f>
              <c:strCache>
                <c:ptCount val="36"/>
                <c:pt idx="0">
                  <c:v>1 месяц</c:v>
                </c:pt>
                <c:pt idx="1">
                  <c:v>2 месяц</c:v>
                </c:pt>
                <c:pt idx="2">
                  <c:v>3 месяц</c:v>
                </c:pt>
                <c:pt idx="3">
                  <c:v>4 месяц</c:v>
                </c:pt>
                <c:pt idx="4">
                  <c:v>5 месяц</c:v>
                </c:pt>
                <c:pt idx="5">
                  <c:v>6 месяц</c:v>
                </c:pt>
                <c:pt idx="6">
                  <c:v>7 месяц</c:v>
                </c:pt>
                <c:pt idx="7">
                  <c:v>8 месяц</c:v>
                </c:pt>
                <c:pt idx="8">
                  <c:v>9 месяц</c:v>
                </c:pt>
                <c:pt idx="9">
                  <c:v>10 месяц</c:v>
                </c:pt>
                <c:pt idx="10">
                  <c:v>11 месяц</c:v>
                </c:pt>
                <c:pt idx="11">
                  <c:v>12 месяц</c:v>
                </c:pt>
                <c:pt idx="12">
                  <c:v>13 месяц</c:v>
                </c:pt>
                <c:pt idx="13">
                  <c:v>14 месяц</c:v>
                </c:pt>
                <c:pt idx="14">
                  <c:v>15 месяц</c:v>
                </c:pt>
                <c:pt idx="15">
                  <c:v>16 месяц</c:v>
                </c:pt>
                <c:pt idx="16">
                  <c:v>17 месяц</c:v>
                </c:pt>
                <c:pt idx="17">
                  <c:v>18 месяц</c:v>
                </c:pt>
                <c:pt idx="18">
                  <c:v>19 месяц</c:v>
                </c:pt>
                <c:pt idx="19">
                  <c:v>20 месяц</c:v>
                </c:pt>
                <c:pt idx="20">
                  <c:v>21 месяц</c:v>
                </c:pt>
                <c:pt idx="21">
                  <c:v>22 месяц</c:v>
                </c:pt>
                <c:pt idx="22">
                  <c:v>23 месяц</c:v>
                </c:pt>
                <c:pt idx="23">
                  <c:v>24 месяц</c:v>
                </c:pt>
                <c:pt idx="24">
                  <c:v>25 месяц</c:v>
                </c:pt>
                <c:pt idx="25">
                  <c:v>26 месяц</c:v>
                </c:pt>
                <c:pt idx="26">
                  <c:v>27 месяц</c:v>
                </c:pt>
                <c:pt idx="27">
                  <c:v>28 месяц</c:v>
                </c:pt>
                <c:pt idx="28">
                  <c:v>29 месяц</c:v>
                </c:pt>
                <c:pt idx="29">
                  <c:v>30 месяц</c:v>
                </c:pt>
                <c:pt idx="30">
                  <c:v>31 месяц</c:v>
                </c:pt>
                <c:pt idx="31">
                  <c:v>32 месяц</c:v>
                </c:pt>
                <c:pt idx="32">
                  <c:v>33 месяц</c:v>
                </c:pt>
                <c:pt idx="33">
                  <c:v>34 месяц</c:v>
                </c:pt>
                <c:pt idx="34">
                  <c:v>35 месяц</c:v>
                </c:pt>
                <c:pt idx="35">
                  <c:v>36 месяц</c:v>
                </c:pt>
              </c:strCache>
            </c:strRef>
          </c:cat>
          <c:val>
            <c:numRef>
              <c:f>Прибыль_окупаемость!$E$25:$AN$25</c:f>
              <c:numCache>
                <c:formatCode>_-* #,##0_р_._-;\-* #,##0_р_._-;_-* "-"??_р_._-;_-@_-</c:formatCode>
                <c:ptCount val="36"/>
                <c:pt idx="0">
                  <c:v>-1948341.25</c:v>
                </c:pt>
                <c:pt idx="1">
                  <c:v>-1921682.5</c:v>
                </c:pt>
                <c:pt idx="2">
                  <c:v>-1870023.75</c:v>
                </c:pt>
                <c:pt idx="3">
                  <c:v>-1793365</c:v>
                </c:pt>
                <c:pt idx="4">
                  <c:v>-1704206.25</c:v>
                </c:pt>
                <c:pt idx="5">
                  <c:v>-1602547.5</c:v>
                </c:pt>
                <c:pt idx="6">
                  <c:v>-1500888.75</c:v>
                </c:pt>
                <c:pt idx="7">
                  <c:v>-1399230</c:v>
                </c:pt>
                <c:pt idx="8">
                  <c:v>-1272571.25</c:v>
                </c:pt>
                <c:pt idx="9">
                  <c:v>-1145912.5</c:v>
                </c:pt>
                <c:pt idx="10">
                  <c:v>-1019253.75</c:v>
                </c:pt>
                <c:pt idx="11">
                  <c:v>-892595</c:v>
                </c:pt>
                <c:pt idx="12">
                  <c:v>-753436.25</c:v>
                </c:pt>
                <c:pt idx="13">
                  <c:v>-614277.5</c:v>
                </c:pt>
                <c:pt idx="14">
                  <c:v>-475118.75</c:v>
                </c:pt>
                <c:pt idx="15">
                  <c:v>-335960</c:v>
                </c:pt>
                <c:pt idx="16">
                  <c:v>-196801.25</c:v>
                </c:pt>
                <c:pt idx="17">
                  <c:v>-57642.5</c:v>
                </c:pt>
                <c:pt idx="18">
                  <c:v>94016.25</c:v>
                </c:pt>
                <c:pt idx="19">
                  <c:v>245675</c:v>
                </c:pt>
                <c:pt idx="20">
                  <c:v>397333.75</c:v>
                </c:pt>
                <c:pt idx="21">
                  <c:v>548992.5</c:v>
                </c:pt>
                <c:pt idx="22">
                  <c:v>700651.25</c:v>
                </c:pt>
                <c:pt idx="23">
                  <c:v>852310</c:v>
                </c:pt>
                <c:pt idx="24">
                  <c:v>1016468.75</c:v>
                </c:pt>
                <c:pt idx="25">
                  <c:v>1180627.5</c:v>
                </c:pt>
                <c:pt idx="26">
                  <c:v>1344786.25</c:v>
                </c:pt>
                <c:pt idx="27">
                  <c:v>1508945</c:v>
                </c:pt>
                <c:pt idx="28">
                  <c:v>1673103.75</c:v>
                </c:pt>
                <c:pt idx="29">
                  <c:v>1837262.5</c:v>
                </c:pt>
                <c:pt idx="30">
                  <c:v>2013921.25</c:v>
                </c:pt>
                <c:pt idx="31">
                  <c:v>2190580</c:v>
                </c:pt>
                <c:pt idx="32">
                  <c:v>2367238.75</c:v>
                </c:pt>
                <c:pt idx="33">
                  <c:v>2543897.5</c:v>
                </c:pt>
                <c:pt idx="34">
                  <c:v>2720556.25</c:v>
                </c:pt>
                <c:pt idx="35">
                  <c:v>2897215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D-5D9E-4F91-88A4-8839C9CA6824}"/>
            </c:ex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E4130E"/>
                  </a:solidFill>
                  <a:ln>
                    <a:solidFill>
                      <a:schemeClr val="bg1"/>
                    </a:solidFill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  <a:scene3d>
                    <a:camera prst="orthographicFront"/>
                    <a:lightRig rig="balanced" dir="t"/>
                  </a:scene3d>
                  <a:sp3d prstMaterial="dkEdge">
                    <a:contourClr>
                      <a:srgbClr val="000000"/>
                    </a:contourClr>
                  </a:sp3d>
                </c14:spPr>
              </c14:invertSolidFillFmt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gapDepth val="50"/>
        <c:shape val="cylinder"/>
        <c:axId val="76159616"/>
        <c:axId val="76195712"/>
        <c:axId val="0"/>
      </c:bar3DChart>
      <c:catAx>
        <c:axId val="76159616"/>
        <c:scaling>
          <c:orientation val="minMax"/>
        </c:scaling>
        <c:delete val="1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ru-RU" b="0"/>
                  <a:t>Месяц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out"/>
        <c:tickLblPos val="low"/>
        <c:crossAx val="76195712"/>
        <c:crosses val="autoZero"/>
        <c:auto val="0"/>
        <c:lblAlgn val="ctr"/>
        <c:lblOffset val="10"/>
        <c:tickLblSkip val="1"/>
        <c:noMultiLvlLbl val="0"/>
      </c:catAx>
      <c:valAx>
        <c:axId val="76195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ru-RU" b="0"/>
                  <a:t>рублей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_-* #,##0_р_._-;\-* #,##0_р_._-;_-* &quot;-&quot;??_р_._-;_-@_-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ru-RU"/>
          </a:p>
        </c:txPr>
        <c:crossAx val="76159616"/>
        <c:crosses val="autoZero"/>
        <c:crossBetween val="between"/>
      </c:valAx>
    </c:plotArea>
    <c:plotVisOnly val="1"/>
    <c:dispBlanksAs val="gap"/>
    <c:showDLblsOverMax val="0"/>
  </c:chart>
  <c:spPr>
    <a:gradFill flip="none" rotWithShape="1">
      <a:gsLst>
        <a:gs pos="0">
          <a:schemeClr val="bg1">
            <a:lumMod val="95000"/>
          </a:schemeClr>
        </a:gs>
        <a:gs pos="100000">
          <a:schemeClr val="bg1">
            <a:lumMod val="95000"/>
          </a:schemeClr>
        </a:gs>
      </a:gsLst>
      <a:path path="circle">
        <a:fillToRect l="50000" t="50000" r="50000" b="50000"/>
      </a:path>
      <a:tileRect/>
    </a:gradFill>
    <a:ln>
      <a:solidFill>
        <a:schemeClr val="bg1">
          <a:lumMod val="65000"/>
        </a:schemeClr>
      </a:solidFill>
    </a:ln>
    <a:effectLst/>
  </c:spPr>
  <c:txPr>
    <a:bodyPr/>
    <a:lstStyle/>
    <a:p>
      <a:pPr>
        <a:defRPr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ru-RU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Гибкость!$C$7</c:f>
              <c:strCache>
                <c:ptCount val="1"/>
                <c:pt idx="0">
                  <c:v>NPV</c:v>
                </c:pt>
              </c:strCache>
            </c:strRef>
          </c:tx>
          <c:cat>
            <c:multiLvlStrRef>
              <c:f>#REF!</c:f>
            </c:multiLvlStrRef>
          </c:cat>
          <c:val>
            <c:numRef>
              <c:f>Гибкость!$D$7:$L$7</c:f>
              <c:numCache>
                <c:formatCode>#,##0</c:formatCode>
                <c:ptCount val="9"/>
                <c:pt idx="0">
                  <c:v>6258935.1394994212</c:v>
                </c:pt>
                <c:pt idx="1">
                  <c:v>5345684.9376513856</c:v>
                </c:pt>
                <c:pt idx="2">
                  <c:v>3975809.6348793404</c:v>
                </c:pt>
                <c:pt idx="3">
                  <c:v>2605934.3321072944</c:v>
                </c:pt>
                <c:pt idx="4">
                  <c:v>2398448.0129182748</c:v>
                </c:pt>
                <c:pt idx="5">
                  <c:v>779433.92841123184</c:v>
                </c:pt>
                <c:pt idx="6">
                  <c:v>-590441.37436081376</c:v>
                </c:pt>
                <c:pt idx="7">
                  <c:v>-1960316.6771328601</c:v>
                </c:pt>
                <c:pt idx="8">
                  <c:v>-3786817.0808289219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Гибкость!$C$8</c:f>
              <c:strCache>
                <c:ptCount val="1"/>
                <c:pt idx="0">
                  <c:v>Затраты</c:v>
                </c:pt>
              </c:strCache>
            </c:strRef>
          </c:tx>
          <c:cat>
            <c:multiLvlStrRef>
              <c:f>#REF!</c:f>
            </c:multiLvlStrRef>
          </c:cat>
          <c:val>
            <c:numRef>
              <c:f>Гибкость!$D$8:$L$8</c:f>
              <c:numCache>
                <c:formatCode>#,##0</c:formatCode>
                <c:ptCount val="9"/>
                <c:pt idx="0">
                  <c:v>9937000</c:v>
                </c:pt>
                <c:pt idx="1">
                  <c:v>9682500</c:v>
                </c:pt>
                <c:pt idx="2">
                  <c:v>9300750</c:v>
                </c:pt>
                <c:pt idx="3">
                  <c:v>8919000.0000000019</c:v>
                </c:pt>
                <c:pt idx="4">
                  <c:v>15527785</c:v>
                </c:pt>
                <c:pt idx="5">
                  <c:v>8410000.0000000019</c:v>
                </c:pt>
                <c:pt idx="6">
                  <c:v>8028250.0000000019</c:v>
                </c:pt>
                <c:pt idx="7">
                  <c:v>7646500.0000000019</c:v>
                </c:pt>
                <c:pt idx="8">
                  <c:v>7137500.0000000009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Гибкость!$C$9</c:f>
              <c:strCache>
                <c:ptCount val="1"/>
                <c:pt idx="0">
                  <c:v>Выручка от продаж</c:v>
                </c:pt>
              </c:strCache>
            </c:strRef>
          </c:tx>
          <c:cat>
            <c:multiLvlStrRef>
              <c:f>#REF!</c:f>
            </c:multiLvlStrRef>
          </c:cat>
          <c:val>
            <c:numRef>
              <c:f>Гибкость!$D$9:$L$9</c:f>
              <c:numCache>
                <c:formatCode>#,##0</c:formatCode>
                <c:ptCount val="9"/>
                <c:pt idx="0">
                  <c:v>19087500</c:v>
                </c:pt>
                <c:pt idx="1">
                  <c:v>17815000</c:v>
                </c:pt>
                <c:pt idx="2">
                  <c:v>15906250</c:v>
                </c:pt>
                <c:pt idx="3">
                  <c:v>13997500</c:v>
                </c:pt>
                <c:pt idx="4">
                  <c:v>20375000</c:v>
                </c:pt>
                <c:pt idx="5">
                  <c:v>11452500</c:v>
                </c:pt>
                <c:pt idx="6">
                  <c:v>9543750</c:v>
                </c:pt>
                <c:pt idx="7">
                  <c:v>5090000</c:v>
                </c:pt>
                <c:pt idx="8">
                  <c:v>5090000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258688"/>
        <c:axId val="76264960"/>
      </c:lineChart>
      <c:catAx>
        <c:axId val="76258688"/>
        <c:scaling>
          <c:orientation val="minMax"/>
        </c:scaling>
        <c:delete val="0"/>
        <c:axPos val="b"/>
        <c:title>
          <c:tx>
            <c:strRef>
              <c:f>Гибкость!$D$11</c:f>
              <c:strCache>
                <c:ptCount val="1"/>
                <c:pt idx="0">
                  <c:v>Стоимость продукции</c:v>
                </c:pt>
              </c:strCache>
            </c:strRef>
          </c:tx>
          <c:layout/>
          <c:overlay val="0"/>
        </c:title>
        <c:numFmt formatCode="0%" sourceLinked="1"/>
        <c:majorTickMark val="out"/>
        <c:minorTickMark val="none"/>
        <c:tickLblPos val="nextTo"/>
        <c:crossAx val="76264960"/>
        <c:crosses val="autoZero"/>
        <c:auto val="1"/>
        <c:lblAlgn val="ctr"/>
        <c:lblOffset val="100"/>
        <c:noMultiLvlLbl val="0"/>
      </c:catAx>
      <c:valAx>
        <c:axId val="7626496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7625868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100">
          <a:latin typeface="Times New Roman" panose="02020603050405020304" pitchFamily="18" charset="0"/>
          <a:cs typeface="Times New Roman" panose="02020603050405020304" pitchFamily="18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chart" Target="../charts/chart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1821657</xdr:colOff>
      <xdr:row>4</xdr:row>
      <xdr:rowOff>11907</xdr:rowOff>
    </xdr:from>
    <xdr:to>
      <xdr:col>5</xdr:col>
      <xdr:colOff>2381250</xdr:colOff>
      <xdr:row>4</xdr:row>
      <xdr:rowOff>2042273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00313" y="928688"/>
          <a:ext cx="3869531" cy="203036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2547938</xdr:colOff>
      <xdr:row>4</xdr:row>
      <xdr:rowOff>11906</xdr:rowOff>
    </xdr:from>
    <xdr:to>
      <xdr:col>7</xdr:col>
      <xdr:colOff>178594</xdr:colOff>
      <xdr:row>4</xdr:row>
      <xdr:rowOff>2042272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26594" y="928687"/>
          <a:ext cx="3869531" cy="203036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2012157</xdr:colOff>
      <xdr:row>4</xdr:row>
      <xdr:rowOff>23813</xdr:rowOff>
    </xdr:from>
    <xdr:to>
      <xdr:col>4</xdr:col>
      <xdr:colOff>35720</xdr:colOff>
      <xdr:row>4</xdr:row>
      <xdr:rowOff>2054179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9845" y="904876"/>
          <a:ext cx="3869531" cy="203036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1154907</xdr:colOff>
      <xdr:row>4</xdr:row>
      <xdr:rowOff>11906</xdr:rowOff>
    </xdr:from>
    <xdr:to>
      <xdr:col>5</xdr:col>
      <xdr:colOff>345282</xdr:colOff>
      <xdr:row>4</xdr:row>
      <xdr:rowOff>2042272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02595" y="892969"/>
          <a:ext cx="3869531" cy="203036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678657</xdr:colOff>
      <xdr:row>4</xdr:row>
      <xdr:rowOff>23813</xdr:rowOff>
    </xdr:from>
    <xdr:to>
      <xdr:col>21</xdr:col>
      <xdr:colOff>678656</xdr:colOff>
      <xdr:row>8</xdr:row>
      <xdr:rowOff>1292179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120938" y="1000126"/>
          <a:ext cx="3869531" cy="203036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1409700</xdr:colOff>
      <xdr:row>39</xdr:row>
      <xdr:rowOff>304801</xdr:rowOff>
    </xdr:from>
    <xdr:to>
      <xdr:col>27</xdr:col>
      <xdr:colOff>0</xdr:colOff>
      <xdr:row>40</xdr:row>
      <xdr:rowOff>2438401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17</xdr:col>
      <xdr:colOff>0</xdr:colOff>
      <xdr:row>4</xdr:row>
      <xdr:rowOff>11906</xdr:rowOff>
    </xdr:from>
    <xdr:to>
      <xdr:col>21</xdr:col>
      <xdr:colOff>345281</xdr:colOff>
      <xdr:row>8</xdr:row>
      <xdr:rowOff>720678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740188" y="916781"/>
          <a:ext cx="3869531" cy="203036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1297780</xdr:colOff>
      <xdr:row>12</xdr:row>
      <xdr:rowOff>0</xdr:rowOff>
    </xdr:from>
    <xdr:to>
      <xdr:col>11</xdr:col>
      <xdr:colOff>702468</xdr:colOff>
      <xdr:row>19</xdr:row>
      <xdr:rowOff>285750</xdr:rowOff>
    </xdr:to>
    <xdr:graphicFrame macro="">
      <xdr:nvGraphicFramePr>
        <xdr:cNvPr id="4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714376</xdr:colOff>
      <xdr:row>4</xdr:row>
      <xdr:rowOff>11907</xdr:rowOff>
    </xdr:from>
    <xdr:to>
      <xdr:col>9</xdr:col>
      <xdr:colOff>226219</xdr:colOff>
      <xdr:row>4</xdr:row>
      <xdr:rowOff>2042273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3657" y="892970"/>
          <a:ext cx="3869531" cy="203036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1;&#1080;&#1089;&#1090;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"/>
  <sheetViews>
    <sheetView tabSelected="1" zoomScale="80" zoomScaleNormal="80" workbookViewId="0"/>
  </sheetViews>
  <sheetFormatPr defaultColWidth="15.140625" defaultRowHeight="15" customHeight="1" x14ac:dyDescent="0.25"/>
  <cols>
    <col min="1" max="1" width="6.7109375" style="1" customWidth="1"/>
    <col min="2" max="2" width="3.42578125" style="1" customWidth="1"/>
    <col min="3" max="3" width="29.140625" style="39" bestFit="1" customWidth="1"/>
    <col min="4" max="4" width="7.85546875" style="39" bestFit="1" customWidth="1"/>
    <col min="5" max="5" width="12.7109375" style="39" customWidth="1"/>
    <col min="6" max="6" width="40.42578125" style="39" customWidth="1"/>
    <col min="7" max="7" width="25.7109375" style="1" customWidth="1"/>
    <col min="8" max="8" width="15.140625" style="1"/>
    <col min="9" max="16384" width="15.140625" style="39"/>
  </cols>
  <sheetData>
    <row r="1" spans="1:8" ht="15.75" thickBot="1" x14ac:dyDescent="0.3">
      <c r="C1" s="2"/>
      <c r="D1" s="2"/>
      <c r="E1" s="3"/>
      <c r="F1" s="3"/>
      <c r="G1" s="3"/>
    </row>
    <row r="2" spans="1:8" x14ac:dyDescent="0.25">
      <c r="B2" s="4"/>
      <c r="C2" s="5"/>
      <c r="D2" s="5"/>
      <c r="E2" s="6"/>
      <c r="F2" s="6"/>
      <c r="G2" s="7"/>
    </row>
    <row r="3" spans="1:8" ht="20.25" x14ac:dyDescent="0.3">
      <c r="B3" s="274" t="s">
        <v>0</v>
      </c>
      <c r="C3" s="275"/>
      <c r="D3" s="275"/>
      <c r="E3" s="275"/>
      <c r="F3" s="275"/>
      <c r="G3" s="276"/>
    </row>
    <row r="4" spans="1:8" ht="20.25" x14ac:dyDescent="0.3">
      <c r="B4" s="277" t="s">
        <v>114</v>
      </c>
      <c r="C4" s="278"/>
      <c r="D4" s="278"/>
      <c r="E4" s="278"/>
      <c r="F4" s="278"/>
      <c r="G4" s="279"/>
    </row>
    <row r="5" spans="1:8" ht="182.25" customHeight="1" x14ac:dyDescent="0.25">
      <c r="B5" s="8"/>
      <c r="C5" s="2"/>
      <c r="D5" s="2"/>
      <c r="E5" s="3"/>
      <c r="F5" s="3"/>
      <c r="G5" s="9"/>
    </row>
    <row r="6" spans="1:8" x14ac:dyDescent="0.25">
      <c r="B6" s="8"/>
      <c r="C6" s="53"/>
      <c r="D6" s="54"/>
      <c r="E6" s="280" t="s">
        <v>11</v>
      </c>
      <c r="F6" s="280"/>
      <c r="G6" s="10"/>
    </row>
    <row r="7" spans="1:8" x14ac:dyDescent="0.25">
      <c r="B7" s="8"/>
      <c r="C7" s="53"/>
      <c r="D7" s="1"/>
      <c r="E7" s="261"/>
      <c r="F7" s="272" t="s">
        <v>7</v>
      </c>
      <c r="G7" s="273"/>
    </row>
    <row r="8" spans="1:8" x14ac:dyDescent="0.25">
      <c r="B8" s="8"/>
      <c r="C8" s="53"/>
      <c r="D8" s="1"/>
      <c r="E8" s="55"/>
      <c r="F8" s="272" t="s">
        <v>8</v>
      </c>
      <c r="G8" s="273"/>
    </row>
    <row r="9" spans="1:8" x14ac:dyDescent="0.25">
      <c r="B9" s="8"/>
      <c r="C9" s="1"/>
      <c r="D9" s="3"/>
      <c r="E9" s="3"/>
      <c r="F9" s="3"/>
      <c r="G9" s="10"/>
    </row>
    <row r="10" spans="1:8" ht="15.75" customHeight="1" x14ac:dyDescent="0.25">
      <c r="B10" s="8"/>
      <c r="C10" s="16" t="s">
        <v>1</v>
      </c>
      <c r="D10" s="16" t="s">
        <v>2</v>
      </c>
      <c r="E10" s="16" t="s">
        <v>3</v>
      </c>
      <c r="F10" s="11"/>
      <c r="G10" s="10"/>
    </row>
    <row r="11" spans="1:8" ht="31.5" customHeight="1" x14ac:dyDescent="0.25">
      <c r="B11" s="8"/>
      <c r="C11" s="40" t="s">
        <v>108</v>
      </c>
      <c r="D11" s="12" t="s">
        <v>12</v>
      </c>
      <c r="E11" s="262">
        <v>100</v>
      </c>
      <c r="F11" s="272" t="s">
        <v>116</v>
      </c>
      <c r="G11" s="273"/>
    </row>
    <row r="12" spans="1:8" s="71" customFormat="1" ht="31.5" customHeight="1" x14ac:dyDescent="0.25">
      <c r="A12" s="1"/>
      <c r="B12" s="8"/>
      <c r="C12" s="40" t="s">
        <v>17</v>
      </c>
      <c r="D12" s="12" t="s">
        <v>15</v>
      </c>
      <c r="E12" s="263">
        <v>700</v>
      </c>
      <c r="F12" s="272" t="s">
        <v>47</v>
      </c>
      <c r="G12" s="273"/>
      <c r="H12" s="1"/>
    </row>
    <row r="13" spans="1:8" s="132" customFormat="1" ht="31.5" customHeight="1" x14ac:dyDescent="0.25">
      <c r="A13" s="1"/>
      <c r="B13" s="8"/>
      <c r="C13" s="40" t="s">
        <v>78</v>
      </c>
      <c r="D13" s="137" t="s">
        <v>15</v>
      </c>
      <c r="E13" s="263">
        <v>0</v>
      </c>
      <c r="F13" s="130" t="s">
        <v>117</v>
      </c>
      <c r="G13" s="131"/>
      <c r="H13" s="1"/>
    </row>
    <row r="14" spans="1:8" s="141" customFormat="1" ht="31.5" customHeight="1" x14ac:dyDescent="0.25">
      <c r="A14" s="1"/>
      <c r="B14" s="8"/>
      <c r="C14" s="40" t="s">
        <v>99</v>
      </c>
      <c r="D14" s="137" t="s">
        <v>100</v>
      </c>
      <c r="E14" s="263">
        <v>18</v>
      </c>
      <c r="F14" s="139"/>
      <c r="G14" s="140"/>
      <c r="H14" s="1"/>
    </row>
    <row r="15" spans="1:8" ht="15" customHeight="1" thickBot="1" x14ac:dyDescent="0.3">
      <c r="B15" s="13"/>
      <c r="C15" s="14"/>
      <c r="D15" s="14"/>
      <c r="E15" s="14"/>
      <c r="F15" s="14"/>
      <c r="G15" s="15"/>
    </row>
    <row r="16" spans="1:8" ht="15" customHeight="1" x14ac:dyDescent="0.25">
      <c r="C16" s="1"/>
      <c r="D16" s="1"/>
      <c r="E16" s="1"/>
      <c r="F16" s="1"/>
    </row>
    <row r="17" spans="3:6" ht="15" customHeight="1" x14ac:dyDescent="0.25">
      <c r="C17" s="1"/>
      <c r="D17" s="1"/>
      <c r="E17" s="1"/>
      <c r="F17" s="1"/>
    </row>
    <row r="18" spans="3:6" ht="15" customHeight="1" x14ac:dyDescent="0.25">
      <c r="C18" s="1"/>
      <c r="D18" s="1"/>
      <c r="E18" s="1"/>
      <c r="F18" s="1"/>
    </row>
  </sheetData>
  <mergeCells count="7">
    <mergeCell ref="F12:G12"/>
    <mergeCell ref="B3:G3"/>
    <mergeCell ref="B4:G4"/>
    <mergeCell ref="F11:G11"/>
    <mergeCell ref="F7:G7"/>
    <mergeCell ref="F8:G8"/>
    <mergeCell ref="E6:F6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zoomScale="80" zoomScaleNormal="80" workbookViewId="0"/>
  </sheetViews>
  <sheetFormatPr defaultColWidth="15.140625" defaultRowHeight="15" x14ac:dyDescent="0.25"/>
  <cols>
    <col min="1" max="1" width="6.7109375" style="85" customWidth="1"/>
    <col min="2" max="2" width="3.42578125" style="85" customWidth="1"/>
    <col min="3" max="3" width="56.42578125" style="84" bestFit="1" customWidth="1"/>
    <col min="4" max="5" width="9.28515625" style="84" bestFit="1" customWidth="1"/>
    <col min="6" max="11" width="9.28515625" style="84" customWidth="1"/>
    <col min="12" max="12" width="3.7109375" style="85" customWidth="1"/>
    <col min="13" max="13" width="15.140625" style="85"/>
    <col min="14" max="16384" width="15.140625" style="84"/>
  </cols>
  <sheetData>
    <row r="1" spans="1:13" ht="15.75" thickBot="1" x14ac:dyDescent="0.3">
      <c r="A1" s="84"/>
      <c r="C1" s="94"/>
      <c r="D1" s="94"/>
      <c r="E1" s="93"/>
      <c r="F1" s="93"/>
      <c r="G1" s="93"/>
      <c r="H1" s="93"/>
      <c r="I1" s="93"/>
      <c r="J1" s="93"/>
      <c r="K1" s="93"/>
      <c r="L1" s="93"/>
      <c r="M1" s="84"/>
    </row>
    <row r="2" spans="1:13" x14ac:dyDescent="0.25">
      <c r="A2" s="84"/>
      <c r="B2" s="98"/>
      <c r="C2" s="97"/>
      <c r="D2" s="97"/>
      <c r="E2" s="96"/>
      <c r="F2" s="96"/>
      <c r="G2" s="96"/>
      <c r="H2" s="96"/>
      <c r="I2" s="96"/>
      <c r="J2" s="96"/>
      <c r="K2" s="96"/>
      <c r="L2" s="95"/>
      <c r="M2" s="84"/>
    </row>
    <row r="3" spans="1:13" ht="20.25" x14ac:dyDescent="0.3">
      <c r="A3" s="84"/>
      <c r="B3" s="284" t="s">
        <v>57</v>
      </c>
      <c r="C3" s="285"/>
      <c r="D3" s="285"/>
      <c r="E3" s="285"/>
      <c r="F3" s="285"/>
      <c r="G3" s="285"/>
      <c r="H3" s="285"/>
      <c r="I3" s="285"/>
      <c r="J3" s="285"/>
      <c r="K3" s="285"/>
      <c r="L3" s="286"/>
      <c r="M3" s="84"/>
    </row>
    <row r="4" spans="1:13" ht="20.25" x14ac:dyDescent="0.3">
      <c r="A4" s="84"/>
      <c r="B4" s="287" t="s">
        <v>115</v>
      </c>
      <c r="C4" s="288"/>
      <c r="D4" s="288"/>
      <c r="E4" s="288"/>
      <c r="F4" s="288"/>
      <c r="G4" s="288"/>
      <c r="H4" s="288"/>
      <c r="I4" s="288"/>
      <c r="J4" s="288"/>
      <c r="K4" s="288"/>
      <c r="L4" s="289"/>
      <c r="M4" s="84"/>
    </row>
    <row r="5" spans="1:13" ht="166.5" customHeight="1" x14ac:dyDescent="0.25">
      <c r="A5" s="84"/>
      <c r="B5" s="90"/>
      <c r="C5" s="94"/>
      <c r="D5" s="94"/>
      <c r="E5" s="93"/>
      <c r="F5" s="93"/>
      <c r="G5" s="93"/>
      <c r="H5" s="93"/>
      <c r="I5" s="93"/>
      <c r="J5" s="93"/>
      <c r="K5" s="93"/>
      <c r="L5" s="91"/>
      <c r="M5" s="84"/>
    </row>
    <row r="6" spans="1:13" ht="15.75" customHeight="1" x14ac:dyDescent="0.25">
      <c r="A6" s="84"/>
      <c r="B6" s="90"/>
      <c r="C6" s="92"/>
      <c r="D6" s="92"/>
      <c r="E6" s="92"/>
      <c r="F6" s="92"/>
      <c r="G6" s="92"/>
      <c r="H6" s="92"/>
      <c r="I6" s="92"/>
      <c r="J6" s="92"/>
      <c r="K6" s="92"/>
      <c r="L6" s="91"/>
      <c r="M6" s="84"/>
    </row>
    <row r="7" spans="1:13" ht="15.75" customHeight="1" x14ac:dyDescent="0.25">
      <c r="A7" s="84"/>
      <c r="B7" s="90"/>
      <c r="C7" s="100" t="s">
        <v>70</v>
      </c>
      <c r="D7" s="101" t="s">
        <v>56</v>
      </c>
      <c r="E7" s="101" t="s">
        <v>55</v>
      </c>
      <c r="F7" s="101" t="s">
        <v>54</v>
      </c>
      <c r="G7" s="101" t="s">
        <v>68</v>
      </c>
      <c r="H7" s="101" t="s">
        <v>69</v>
      </c>
      <c r="I7" s="101" t="s">
        <v>105</v>
      </c>
      <c r="J7" s="101" t="s">
        <v>106</v>
      </c>
      <c r="K7" s="101" t="s">
        <v>107</v>
      </c>
      <c r="L7" s="91"/>
      <c r="M7" s="84"/>
    </row>
    <row r="8" spans="1:13" ht="34.5" customHeight="1" x14ac:dyDescent="0.25">
      <c r="A8" s="84"/>
      <c r="B8" s="90"/>
      <c r="C8" s="102" t="s">
        <v>53</v>
      </c>
      <c r="D8" s="264"/>
      <c r="E8" s="292"/>
      <c r="F8" s="292"/>
      <c r="G8" s="292"/>
      <c r="H8" s="292"/>
      <c r="I8" s="292"/>
      <c r="J8" s="292"/>
      <c r="K8" s="292"/>
      <c r="L8" s="91"/>
      <c r="M8" s="84"/>
    </row>
    <row r="9" spans="1:13" ht="31.5" customHeight="1" x14ac:dyDescent="0.25">
      <c r="A9" s="84"/>
      <c r="B9" s="90"/>
      <c r="C9" s="102" t="s">
        <v>52</v>
      </c>
      <c r="D9" s="290"/>
      <c r="E9" s="290"/>
      <c r="F9" s="290"/>
      <c r="G9" s="290"/>
      <c r="H9" s="290"/>
      <c r="I9" s="290"/>
      <c r="J9" s="290"/>
      <c r="K9" s="120"/>
      <c r="L9" s="91"/>
      <c r="M9" s="84"/>
    </row>
    <row r="10" spans="1:13" ht="31.5" customHeight="1" x14ac:dyDescent="0.25">
      <c r="A10" s="84"/>
      <c r="B10" s="90"/>
      <c r="C10" s="102" t="s">
        <v>51</v>
      </c>
      <c r="D10" s="292"/>
      <c r="E10" s="292"/>
      <c r="F10" s="291"/>
      <c r="G10" s="291"/>
      <c r="H10" s="291"/>
      <c r="I10" s="291"/>
      <c r="J10" s="291"/>
      <c r="K10" s="120"/>
      <c r="L10" s="91"/>
      <c r="M10" s="84"/>
    </row>
    <row r="11" spans="1:13" ht="31.5" customHeight="1" x14ac:dyDescent="0.25">
      <c r="A11" s="84"/>
      <c r="B11" s="90"/>
      <c r="C11" s="102" t="s">
        <v>74</v>
      </c>
      <c r="D11" s="121"/>
      <c r="E11" s="293"/>
      <c r="F11" s="293"/>
      <c r="G11" s="293"/>
      <c r="H11" s="293"/>
      <c r="I11" s="293"/>
      <c r="J11" s="293"/>
      <c r="K11" s="120"/>
      <c r="L11" s="91"/>
      <c r="M11" s="84"/>
    </row>
    <row r="12" spans="1:13" ht="31.5" customHeight="1" x14ac:dyDescent="0.25">
      <c r="A12" s="84"/>
      <c r="B12" s="90"/>
      <c r="C12" s="102" t="s">
        <v>50</v>
      </c>
      <c r="D12" s="281"/>
      <c r="E12" s="282"/>
      <c r="F12" s="282"/>
      <c r="G12" s="282"/>
      <c r="H12" s="282"/>
      <c r="I12" s="282"/>
      <c r="J12" s="283"/>
      <c r="K12" s="246"/>
      <c r="L12" s="89"/>
      <c r="M12" s="84"/>
    </row>
    <row r="13" spans="1:13" ht="15" customHeight="1" thickBot="1" x14ac:dyDescent="0.3">
      <c r="A13" s="84"/>
      <c r="B13" s="88"/>
      <c r="C13" s="87"/>
      <c r="D13" s="87"/>
      <c r="E13" s="87"/>
      <c r="F13" s="87"/>
      <c r="G13" s="87"/>
      <c r="H13" s="87"/>
      <c r="I13" s="87"/>
      <c r="J13" s="87"/>
      <c r="K13" s="87"/>
      <c r="L13" s="86"/>
      <c r="M13" s="84"/>
    </row>
    <row r="14" spans="1:13" ht="15" customHeight="1" x14ac:dyDescent="0.25">
      <c r="A14" s="84"/>
      <c r="C14" s="85"/>
      <c r="D14" s="85"/>
      <c r="E14" s="85"/>
      <c r="F14" s="85"/>
      <c r="G14" s="85"/>
      <c r="H14" s="85"/>
      <c r="I14" s="85"/>
      <c r="J14" s="85"/>
      <c r="K14" s="85"/>
      <c r="M14" s="84"/>
    </row>
    <row r="15" spans="1:13" ht="15" customHeight="1" x14ac:dyDescent="0.25">
      <c r="A15" s="84"/>
      <c r="C15" s="85"/>
      <c r="D15" s="85"/>
      <c r="E15" s="85"/>
      <c r="F15" s="85"/>
      <c r="G15" s="85"/>
      <c r="H15" s="85"/>
      <c r="I15" s="85"/>
      <c r="J15" s="85"/>
      <c r="K15" s="85"/>
      <c r="M15" s="84"/>
    </row>
    <row r="16" spans="1:13" ht="15" customHeight="1" x14ac:dyDescent="0.25">
      <c r="A16" s="84"/>
      <c r="C16" s="85"/>
      <c r="D16" s="85"/>
      <c r="E16" s="85"/>
      <c r="F16" s="85"/>
      <c r="G16" s="85"/>
      <c r="H16" s="85"/>
      <c r="I16" s="85"/>
      <c r="J16" s="85"/>
      <c r="K16" s="85"/>
      <c r="M16" s="84"/>
    </row>
  </sheetData>
  <mergeCells count="8">
    <mergeCell ref="D12:J12"/>
    <mergeCell ref="B3:L3"/>
    <mergeCell ref="B4:L4"/>
    <mergeCell ref="D9:J9"/>
    <mergeCell ref="F10:J10"/>
    <mergeCell ref="D10:E10"/>
    <mergeCell ref="E8:K8"/>
    <mergeCell ref="E11:J1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26"/>
  <sheetViews>
    <sheetView zoomScale="80" zoomScaleNormal="80" workbookViewId="0"/>
  </sheetViews>
  <sheetFormatPr defaultColWidth="15.140625" defaultRowHeight="15" x14ac:dyDescent="0.25"/>
  <cols>
    <col min="1" max="1" width="4.28515625" style="38" customWidth="1"/>
    <col min="2" max="2" width="4" style="38" customWidth="1"/>
    <col min="3" max="3" width="77" style="38" customWidth="1"/>
    <col min="4" max="4" width="10.7109375" style="39" customWidth="1"/>
    <col min="5" max="5" width="26" style="81" customWidth="1"/>
    <col min="6" max="6" width="5.28515625" style="38" customWidth="1"/>
    <col min="7" max="8" width="23.5703125" style="38" customWidth="1"/>
    <col min="9" max="9" width="7.5703125" style="38" customWidth="1"/>
    <col min="10" max="10" width="32.42578125" style="38" customWidth="1"/>
    <col min="11" max="11" width="11.28515625" style="38" customWidth="1"/>
    <col min="12" max="12" width="13.42578125" style="38" customWidth="1"/>
    <col min="13" max="13" width="16.42578125" style="38" customWidth="1"/>
    <col min="14" max="14" width="17.28515625" style="38" customWidth="1"/>
    <col min="15" max="15" width="14.7109375" style="38" customWidth="1"/>
    <col min="16" max="16384" width="15.140625" style="38"/>
  </cols>
  <sheetData>
    <row r="1" spans="2:15" ht="15" customHeight="1" thickBot="1" x14ac:dyDescent="0.3"/>
    <row r="2" spans="2:15" ht="15" customHeight="1" x14ac:dyDescent="0.25">
      <c r="B2" s="4"/>
      <c r="C2" s="17"/>
      <c r="D2" s="17"/>
      <c r="E2" s="17"/>
      <c r="F2" s="18"/>
      <c r="G2" s="1"/>
      <c r="H2" s="1"/>
    </row>
    <row r="3" spans="2:15" ht="18.75" customHeight="1" x14ac:dyDescent="0.3">
      <c r="B3" s="274" t="s">
        <v>28</v>
      </c>
      <c r="C3" s="275"/>
      <c r="D3" s="275"/>
      <c r="E3" s="275"/>
      <c r="F3" s="276"/>
      <c r="G3" s="1"/>
      <c r="H3" s="1"/>
    </row>
    <row r="4" spans="2:15" ht="20.25" x14ac:dyDescent="0.3">
      <c r="B4" s="274" t="s">
        <v>115</v>
      </c>
      <c r="C4" s="275"/>
      <c r="D4" s="275"/>
      <c r="E4" s="275"/>
      <c r="F4" s="276"/>
      <c r="G4" s="1"/>
      <c r="H4" s="1"/>
    </row>
    <row r="5" spans="2:15" ht="164.25" customHeight="1" x14ac:dyDescent="0.25">
      <c r="B5" s="8"/>
      <c r="C5" s="1"/>
      <c r="D5" s="1"/>
      <c r="E5" s="1"/>
      <c r="F5" s="10"/>
    </row>
    <row r="6" spans="2:15" x14ac:dyDescent="0.25">
      <c r="B6" s="8"/>
      <c r="C6" s="1"/>
      <c r="D6" s="280" t="s">
        <v>11</v>
      </c>
      <c r="E6" s="280"/>
      <c r="F6" s="56"/>
    </row>
    <row r="7" spans="2:15" ht="15" customHeight="1" x14ac:dyDescent="0.25">
      <c r="B7" s="8"/>
      <c r="C7" s="1"/>
      <c r="D7" s="261"/>
      <c r="E7" s="114" t="s">
        <v>7</v>
      </c>
      <c r="F7" s="115"/>
      <c r="G7" s="41"/>
      <c r="H7" s="41"/>
    </row>
    <row r="8" spans="2:15" ht="15" customHeight="1" x14ac:dyDescent="0.25">
      <c r="B8" s="8"/>
      <c r="C8" s="1"/>
      <c r="D8" s="55"/>
      <c r="E8" s="114" t="s">
        <v>8</v>
      </c>
      <c r="F8" s="115"/>
      <c r="G8" s="41"/>
      <c r="H8" s="41"/>
    </row>
    <row r="9" spans="2:15" ht="27" customHeight="1" x14ac:dyDescent="0.25">
      <c r="B9" s="8"/>
      <c r="C9" s="1"/>
      <c r="D9" s="1"/>
      <c r="E9" s="1"/>
      <c r="F9" s="10"/>
      <c r="G9" s="42"/>
      <c r="H9" s="42"/>
    </row>
    <row r="10" spans="2:15" ht="20.25" x14ac:dyDescent="0.3">
      <c r="B10" s="8"/>
      <c r="C10" s="298" t="s">
        <v>30</v>
      </c>
      <c r="D10" s="298"/>
      <c r="E10" s="298"/>
      <c r="F10" s="83"/>
      <c r="G10" s="43"/>
      <c r="H10" s="43"/>
      <c r="J10" s="296"/>
      <c r="K10" s="297"/>
      <c r="L10" s="297"/>
      <c r="M10" s="297"/>
      <c r="N10" s="297"/>
      <c r="O10" s="297"/>
    </row>
    <row r="11" spans="2:15" s="78" customFormat="1" ht="15" customHeight="1" x14ac:dyDescent="0.25">
      <c r="B11" s="8"/>
      <c r="C11" s="294" t="s">
        <v>49</v>
      </c>
      <c r="D11" s="294"/>
      <c r="E11" s="117">
        <v>250000</v>
      </c>
      <c r="F11" s="82"/>
      <c r="G11" s="43"/>
      <c r="H11" s="43"/>
      <c r="J11" s="77"/>
    </row>
    <row r="12" spans="2:15" x14ac:dyDescent="0.25">
      <c r="B12" s="8"/>
      <c r="C12" s="294" t="s">
        <v>110</v>
      </c>
      <c r="D12" s="294"/>
      <c r="E12" s="117">
        <v>500000</v>
      </c>
      <c r="F12" s="82"/>
      <c r="G12" s="1"/>
      <c r="H12" s="1"/>
      <c r="J12" s="44"/>
      <c r="K12" s="19"/>
      <c r="L12" s="20"/>
      <c r="M12" s="20"/>
      <c r="N12" s="20"/>
      <c r="O12" s="20"/>
    </row>
    <row r="13" spans="2:15" s="113" customFormat="1" x14ac:dyDescent="0.25">
      <c r="B13" s="8"/>
      <c r="C13" s="294" t="s">
        <v>109</v>
      </c>
      <c r="D13" s="294"/>
      <c r="E13" s="117">
        <v>900000</v>
      </c>
      <c r="F13" s="82"/>
      <c r="G13" s="1"/>
      <c r="H13" s="1"/>
      <c r="J13" s="44"/>
      <c r="K13" s="19"/>
      <c r="L13" s="20"/>
      <c r="M13" s="20"/>
      <c r="N13" s="20"/>
      <c r="O13" s="20"/>
    </row>
    <row r="14" spans="2:15" s="72" customFormat="1" x14ac:dyDescent="0.25">
      <c r="B14" s="8"/>
      <c r="C14" s="294" t="s">
        <v>118</v>
      </c>
      <c r="D14" s="294"/>
      <c r="E14" s="117">
        <v>300000</v>
      </c>
      <c r="F14" s="82"/>
      <c r="G14" s="1"/>
      <c r="H14" s="1"/>
      <c r="J14" s="44"/>
      <c r="K14" s="19"/>
      <c r="L14" s="20"/>
      <c r="M14" s="20"/>
      <c r="N14" s="20"/>
      <c r="O14" s="20"/>
    </row>
    <row r="15" spans="2:15" x14ac:dyDescent="0.25">
      <c r="B15" s="8"/>
      <c r="C15" s="295" t="s">
        <v>6</v>
      </c>
      <c r="D15" s="295"/>
      <c r="E15" s="118">
        <f>SUM(E11:E14)</f>
        <v>1950000</v>
      </c>
      <c r="F15" s="82"/>
      <c r="G15" s="1"/>
      <c r="H15" s="1"/>
      <c r="J15" s="44"/>
      <c r="K15" s="21"/>
      <c r="L15" s="20"/>
      <c r="M15" s="20"/>
      <c r="N15" s="20"/>
      <c r="O15" s="20"/>
    </row>
    <row r="16" spans="2:15" ht="15" customHeight="1" thickBot="1" x14ac:dyDescent="0.3">
      <c r="B16" s="13"/>
      <c r="C16" s="14"/>
      <c r="D16" s="14"/>
      <c r="E16" s="14"/>
      <c r="F16" s="15"/>
      <c r="G16" s="1"/>
      <c r="H16" s="1"/>
    </row>
    <row r="19" spans="2:6" x14ac:dyDescent="0.25">
      <c r="B19" s="1"/>
      <c r="C19" s="22"/>
      <c r="D19" s="22"/>
      <c r="E19" s="22"/>
      <c r="F19" s="1"/>
    </row>
    <row r="20" spans="2:6" x14ac:dyDescent="0.25">
      <c r="B20" s="1"/>
      <c r="C20" s="22"/>
      <c r="D20" s="22"/>
      <c r="E20" s="22"/>
      <c r="F20" s="1"/>
    </row>
    <row r="21" spans="2:6" x14ac:dyDescent="0.25">
      <c r="B21" s="1"/>
      <c r="C21" s="22"/>
      <c r="D21" s="22"/>
      <c r="E21" s="22"/>
      <c r="F21" s="1"/>
    </row>
    <row r="22" spans="2:6" x14ac:dyDescent="0.25">
      <c r="B22" s="1"/>
      <c r="C22" s="22"/>
      <c r="D22" s="22"/>
      <c r="E22" s="22"/>
      <c r="F22" s="1"/>
    </row>
    <row r="23" spans="2:6" x14ac:dyDescent="0.25">
      <c r="B23" s="1"/>
      <c r="C23" s="22"/>
      <c r="D23" s="22"/>
      <c r="E23" s="22"/>
      <c r="F23" s="1"/>
    </row>
    <row r="24" spans="2:6" x14ac:dyDescent="0.25">
      <c r="B24" s="1"/>
      <c r="C24" s="22"/>
      <c r="D24" s="22"/>
      <c r="E24" s="22"/>
      <c r="F24" s="1"/>
    </row>
    <row r="25" spans="2:6" x14ac:dyDescent="0.25">
      <c r="B25" s="1"/>
      <c r="C25" s="1"/>
      <c r="D25" s="1"/>
      <c r="E25" s="1"/>
      <c r="F25" s="1"/>
    </row>
    <row r="26" spans="2:6" x14ac:dyDescent="0.25">
      <c r="B26" s="1"/>
      <c r="C26" s="1"/>
      <c r="D26" s="1"/>
      <c r="E26" s="1"/>
      <c r="F26" s="1"/>
    </row>
  </sheetData>
  <mergeCells count="10">
    <mergeCell ref="C15:D15"/>
    <mergeCell ref="C14:D14"/>
    <mergeCell ref="J10:O10"/>
    <mergeCell ref="C13:D13"/>
    <mergeCell ref="C10:E10"/>
    <mergeCell ref="B4:F4"/>
    <mergeCell ref="B3:F3"/>
    <mergeCell ref="D6:E6"/>
    <mergeCell ref="C11:D11"/>
    <mergeCell ref="C12:D12"/>
  </mergeCells>
  <pageMargins left="0.7" right="0.7" top="0.75" bottom="0.75" header="0.3" footer="0.3"/>
  <pageSetup paperSize="9" scale="67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9"/>
  <sheetViews>
    <sheetView zoomScale="80" zoomScaleNormal="80" workbookViewId="0"/>
  </sheetViews>
  <sheetFormatPr defaultColWidth="15.140625" defaultRowHeight="15" x14ac:dyDescent="0.25"/>
  <cols>
    <col min="1" max="1" width="4.28515625" style="59" customWidth="1"/>
    <col min="2" max="2" width="4" style="59" customWidth="1"/>
    <col min="3" max="3" width="54.140625" style="59" customWidth="1"/>
    <col min="4" max="4" width="10.28515625" style="59" customWidth="1"/>
    <col min="5" max="5" width="5.7109375" style="59" bestFit="1" customWidth="1"/>
    <col min="6" max="6" width="13.42578125" style="59" bestFit="1" customWidth="1"/>
    <col min="7" max="7" width="9.5703125" style="59" customWidth="1"/>
    <col min="8" max="9" width="23.5703125" style="59" customWidth="1"/>
    <col min="10" max="10" width="7.5703125" style="59" customWidth="1"/>
    <col min="11" max="11" width="32.42578125" style="59" customWidth="1"/>
    <col min="12" max="12" width="11.28515625" style="59" customWidth="1"/>
    <col min="13" max="13" width="13.42578125" style="59" customWidth="1"/>
    <col min="14" max="14" width="16.42578125" style="59" customWidth="1"/>
    <col min="15" max="15" width="17.28515625" style="59" customWidth="1"/>
    <col min="16" max="16" width="14.7109375" style="59" customWidth="1"/>
    <col min="17" max="16384" width="15.140625" style="59"/>
  </cols>
  <sheetData>
    <row r="1" spans="2:14" ht="15" customHeight="1" thickBot="1" x14ac:dyDescent="0.3"/>
    <row r="2" spans="2:14" ht="15" customHeight="1" x14ac:dyDescent="0.25">
      <c r="B2" s="4"/>
      <c r="C2" s="17"/>
      <c r="D2" s="17"/>
      <c r="E2" s="17"/>
      <c r="F2" s="17"/>
      <c r="G2" s="18"/>
      <c r="H2" s="1"/>
      <c r="I2" s="1"/>
    </row>
    <row r="3" spans="2:14" ht="18.75" customHeight="1" x14ac:dyDescent="0.3">
      <c r="B3" s="274" t="s">
        <v>27</v>
      </c>
      <c r="C3" s="275"/>
      <c r="D3" s="275"/>
      <c r="E3" s="275"/>
      <c r="F3" s="275"/>
      <c r="G3" s="276"/>
      <c r="H3" s="1"/>
      <c r="I3" s="1"/>
    </row>
    <row r="4" spans="2:14" ht="20.25" x14ac:dyDescent="0.3">
      <c r="B4" s="274" t="s">
        <v>115</v>
      </c>
      <c r="C4" s="275"/>
      <c r="D4" s="275"/>
      <c r="E4" s="275"/>
      <c r="F4" s="275"/>
      <c r="G4" s="276"/>
      <c r="H4" s="1"/>
      <c r="I4" s="1"/>
    </row>
    <row r="5" spans="2:14" ht="174.75" customHeight="1" x14ac:dyDescent="0.25">
      <c r="B5" s="8"/>
      <c r="C5" s="1"/>
      <c r="D5" s="1"/>
      <c r="E5" s="1"/>
      <c r="F5" s="1"/>
      <c r="G5" s="10"/>
    </row>
    <row r="6" spans="2:14" x14ac:dyDescent="0.25">
      <c r="B6" s="8"/>
      <c r="C6" s="1"/>
      <c r="D6" s="280" t="s">
        <v>11</v>
      </c>
      <c r="E6" s="280"/>
      <c r="F6" s="280"/>
      <c r="G6" s="56"/>
    </row>
    <row r="7" spans="2:14" ht="15" customHeight="1" x14ac:dyDescent="0.25">
      <c r="B7" s="8"/>
      <c r="C7" s="1"/>
      <c r="D7" s="261"/>
      <c r="E7" s="310" t="s">
        <v>7</v>
      </c>
      <c r="F7" s="272"/>
      <c r="G7" s="273"/>
      <c r="H7" s="41"/>
      <c r="I7" s="41"/>
    </row>
    <row r="8" spans="2:14" ht="15" customHeight="1" x14ac:dyDescent="0.25">
      <c r="B8" s="8"/>
      <c r="C8" s="1"/>
      <c r="D8" s="55"/>
      <c r="E8" s="310" t="s">
        <v>8</v>
      </c>
      <c r="F8" s="272"/>
      <c r="G8" s="273"/>
      <c r="H8" s="41"/>
      <c r="I8" s="41"/>
    </row>
    <row r="9" spans="2:14" ht="15" customHeight="1" x14ac:dyDescent="0.25">
      <c r="B9" s="8"/>
      <c r="C9" s="1"/>
      <c r="D9" s="1"/>
      <c r="E9" s="1"/>
      <c r="F9" s="1"/>
      <c r="G9" s="10"/>
      <c r="H9" s="42"/>
      <c r="I9" s="42"/>
    </row>
    <row r="10" spans="2:14" ht="20.25" x14ac:dyDescent="0.3">
      <c r="B10" s="8"/>
      <c r="C10" s="298" t="s">
        <v>31</v>
      </c>
      <c r="D10" s="298"/>
      <c r="E10" s="298"/>
      <c r="F10" s="298"/>
      <c r="G10" s="10"/>
      <c r="I10" s="44"/>
      <c r="J10" s="21"/>
      <c r="K10" s="20"/>
      <c r="L10" s="20"/>
      <c r="M10" s="20"/>
      <c r="N10" s="20"/>
    </row>
    <row r="11" spans="2:14" s="72" customFormat="1" x14ac:dyDescent="0.25">
      <c r="B11" s="8"/>
      <c r="C11" s="302" t="s">
        <v>39</v>
      </c>
      <c r="D11" s="303"/>
      <c r="E11" s="303"/>
      <c r="F11" s="304"/>
      <c r="G11" s="10"/>
      <c r="I11" s="44"/>
      <c r="J11" s="21"/>
      <c r="K11" s="20"/>
      <c r="L11" s="20"/>
      <c r="M11" s="20"/>
      <c r="N11" s="20"/>
    </row>
    <row r="12" spans="2:14" x14ac:dyDescent="0.25">
      <c r="B12" s="8"/>
      <c r="C12" s="299" t="s">
        <v>66</v>
      </c>
      <c r="D12" s="299"/>
      <c r="E12" s="299"/>
      <c r="F12" s="122">
        <f>'Входящие данные'!E11*'Входящие данные'!E12</f>
        <v>70000</v>
      </c>
      <c r="G12" s="10"/>
      <c r="I12" s="46"/>
      <c r="J12" s="20"/>
      <c r="K12" s="20"/>
      <c r="L12" s="20"/>
      <c r="M12" s="20"/>
      <c r="N12" s="20"/>
    </row>
    <row r="13" spans="2:14" s="72" customFormat="1" x14ac:dyDescent="0.25">
      <c r="B13" s="8"/>
      <c r="C13" s="302" t="s">
        <v>40</v>
      </c>
      <c r="D13" s="303"/>
      <c r="E13" s="303"/>
      <c r="F13" s="304"/>
      <c r="G13" s="10"/>
      <c r="I13" s="44"/>
      <c r="J13" s="20"/>
      <c r="K13" s="20"/>
      <c r="L13" s="20"/>
      <c r="M13" s="20"/>
      <c r="N13" s="20"/>
    </row>
    <row r="14" spans="2:14" s="72" customFormat="1" x14ac:dyDescent="0.25">
      <c r="B14" s="8"/>
      <c r="C14" s="299" t="s">
        <v>32</v>
      </c>
      <c r="D14" s="299"/>
      <c r="E14" s="299"/>
      <c r="F14" s="37">
        <f>F19+F21*F20+F22+F23*F24</f>
        <v>168000</v>
      </c>
      <c r="G14" s="10"/>
      <c r="I14" s="44"/>
      <c r="J14" s="20"/>
      <c r="K14" s="20"/>
      <c r="L14" s="20"/>
      <c r="M14" s="20"/>
      <c r="N14" s="20"/>
    </row>
    <row r="15" spans="2:14" s="168" customFormat="1" x14ac:dyDescent="0.25">
      <c r="B15" s="8"/>
      <c r="C15" s="299" t="s">
        <v>119</v>
      </c>
      <c r="D15" s="299"/>
      <c r="E15" s="299"/>
      <c r="F15" s="265">
        <v>6</v>
      </c>
      <c r="G15" s="10"/>
      <c r="I15" s="44"/>
      <c r="J15" s="20"/>
      <c r="K15" s="20"/>
      <c r="L15" s="20"/>
      <c r="M15" s="20"/>
      <c r="N15" s="20"/>
    </row>
    <row r="16" spans="2:14" s="168" customFormat="1" x14ac:dyDescent="0.25">
      <c r="B16" s="8"/>
      <c r="C16" s="299" t="s">
        <v>120</v>
      </c>
      <c r="D16" s="299"/>
      <c r="E16" s="299"/>
      <c r="F16" s="265">
        <v>4</v>
      </c>
      <c r="G16" s="10"/>
      <c r="I16" s="44"/>
      <c r="J16" s="20"/>
      <c r="K16" s="20"/>
      <c r="L16" s="20"/>
      <c r="M16" s="20"/>
      <c r="N16" s="20"/>
    </row>
    <row r="17" spans="2:14" s="168" customFormat="1" x14ac:dyDescent="0.25">
      <c r="B17" s="8"/>
      <c r="C17" s="305" t="s">
        <v>121</v>
      </c>
      <c r="D17" s="306"/>
      <c r="E17" s="307"/>
      <c r="F17" s="265">
        <v>1</v>
      </c>
      <c r="G17" s="10"/>
      <c r="I17" s="44"/>
      <c r="J17" s="20"/>
      <c r="K17" s="20"/>
      <c r="L17" s="20"/>
      <c r="M17" s="20"/>
      <c r="N17" s="20"/>
    </row>
    <row r="18" spans="2:14" s="249" customFormat="1" x14ac:dyDescent="0.25">
      <c r="B18" s="8"/>
      <c r="C18" s="305" t="s">
        <v>122</v>
      </c>
      <c r="D18" s="306"/>
      <c r="E18" s="307"/>
      <c r="F18" s="265">
        <v>1</v>
      </c>
      <c r="G18" s="10"/>
      <c r="I18" s="44"/>
      <c r="J18" s="20"/>
      <c r="K18" s="20"/>
      <c r="L18" s="20"/>
      <c r="M18" s="20"/>
      <c r="N18" s="20"/>
    </row>
    <row r="19" spans="2:14" s="249" customFormat="1" x14ac:dyDescent="0.25">
      <c r="B19" s="8"/>
      <c r="C19" s="300" t="s">
        <v>127</v>
      </c>
      <c r="D19" s="301"/>
      <c r="E19" s="266">
        <v>0.4</v>
      </c>
      <c r="F19" s="123">
        <f>E19*Продажи!E41</f>
        <v>120000</v>
      </c>
      <c r="G19" s="10"/>
      <c r="I19" s="44"/>
      <c r="J19" s="20"/>
      <c r="K19" s="20"/>
      <c r="L19" s="20"/>
      <c r="M19" s="20"/>
      <c r="N19" s="20"/>
    </row>
    <row r="20" spans="2:14" s="249" customFormat="1" x14ac:dyDescent="0.25">
      <c r="B20" s="8"/>
      <c r="C20" s="299" t="s">
        <v>111</v>
      </c>
      <c r="D20" s="299"/>
      <c r="E20" s="299"/>
      <c r="F20" s="265">
        <v>2</v>
      </c>
      <c r="G20" s="10"/>
      <c r="I20" s="44"/>
      <c r="J20" s="20"/>
      <c r="K20" s="20"/>
      <c r="L20" s="20"/>
      <c r="M20" s="20"/>
      <c r="N20" s="20"/>
    </row>
    <row r="21" spans="2:14" s="119" customFormat="1" x14ac:dyDescent="0.25">
      <c r="B21" s="8"/>
      <c r="C21" s="305" t="s">
        <v>123</v>
      </c>
      <c r="D21" s="306"/>
      <c r="E21" s="307"/>
      <c r="F21" s="265">
        <v>10000</v>
      </c>
      <c r="G21" s="10"/>
      <c r="I21" s="44"/>
      <c r="J21" s="20"/>
      <c r="K21" s="20"/>
      <c r="L21" s="20"/>
      <c r="M21" s="20"/>
      <c r="N21" s="20"/>
    </row>
    <row r="22" spans="2:14" s="168" customFormat="1" x14ac:dyDescent="0.25">
      <c r="B22" s="8"/>
      <c r="C22" s="300" t="s">
        <v>126</v>
      </c>
      <c r="D22" s="301"/>
      <c r="E22" s="266">
        <v>0.02</v>
      </c>
      <c r="F22" s="123">
        <f>Продажи!J41*'Ежемесячные затраты'!E22</f>
        <v>10000</v>
      </c>
      <c r="G22" s="10"/>
      <c r="I22" s="44"/>
      <c r="J22" s="20"/>
      <c r="K22" s="20"/>
      <c r="L22" s="20"/>
      <c r="M22" s="20"/>
      <c r="N22" s="20"/>
    </row>
    <row r="23" spans="2:14" s="168" customFormat="1" x14ac:dyDescent="0.25">
      <c r="B23" s="8"/>
      <c r="C23" s="305" t="s">
        <v>124</v>
      </c>
      <c r="D23" s="306"/>
      <c r="E23" s="307"/>
      <c r="F23" s="265">
        <v>18000</v>
      </c>
      <c r="G23" s="10"/>
      <c r="I23" s="44"/>
      <c r="J23" s="20"/>
      <c r="K23" s="20"/>
      <c r="L23" s="20"/>
      <c r="M23" s="20"/>
      <c r="N23" s="20"/>
    </row>
    <row r="24" spans="2:14" s="168" customFormat="1" x14ac:dyDescent="0.25">
      <c r="B24" s="8"/>
      <c r="C24" s="299" t="s">
        <v>125</v>
      </c>
      <c r="D24" s="299"/>
      <c r="E24" s="299"/>
      <c r="F24" s="265">
        <v>1</v>
      </c>
      <c r="G24" s="10"/>
      <c r="I24" s="44"/>
      <c r="J24" s="20"/>
      <c r="K24" s="20"/>
      <c r="L24" s="20"/>
      <c r="M24" s="20"/>
      <c r="N24" s="20"/>
    </row>
    <row r="25" spans="2:14" s="72" customFormat="1" x14ac:dyDescent="0.25">
      <c r="B25" s="8"/>
      <c r="C25" s="302" t="s">
        <v>41</v>
      </c>
      <c r="D25" s="303"/>
      <c r="E25" s="303"/>
      <c r="F25" s="304"/>
      <c r="G25" s="10"/>
      <c r="I25" s="44"/>
      <c r="J25" s="20"/>
      <c r="K25" s="20"/>
      <c r="L25" s="20"/>
      <c r="M25" s="20"/>
      <c r="N25" s="20"/>
    </row>
    <row r="26" spans="2:14" s="119" customFormat="1" x14ac:dyDescent="0.25">
      <c r="B26" s="8"/>
      <c r="C26" s="300" t="s">
        <v>170</v>
      </c>
      <c r="D26" s="308"/>
      <c r="E26" s="301"/>
      <c r="F26" s="123">
        <f>7500*(F15+F16+F17+F18+F20+F24)*1.798*1*15%</f>
        <v>30341.25</v>
      </c>
      <c r="G26" s="10"/>
      <c r="I26" s="44"/>
      <c r="J26" s="20"/>
      <c r="K26" s="20"/>
      <c r="L26" s="20"/>
      <c r="M26" s="20"/>
      <c r="N26" s="20"/>
    </row>
    <row r="27" spans="2:14" s="141" customFormat="1" x14ac:dyDescent="0.25">
      <c r="B27" s="8"/>
      <c r="C27" s="302" t="s">
        <v>103</v>
      </c>
      <c r="D27" s="303"/>
      <c r="E27" s="303"/>
      <c r="F27" s="304"/>
      <c r="G27" s="10"/>
      <c r="I27" s="44"/>
      <c r="J27" s="20"/>
      <c r="K27" s="20"/>
      <c r="L27" s="20"/>
      <c r="M27" s="20"/>
      <c r="N27" s="20"/>
    </row>
    <row r="28" spans="2:14" s="141" customFormat="1" x14ac:dyDescent="0.25">
      <c r="B28" s="8"/>
      <c r="C28" s="305" t="s">
        <v>104</v>
      </c>
      <c r="D28" s="306"/>
      <c r="E28" s="307"/>
      <c r="F28" s="125">
        <f>IF('Входящие данные'!E13=0,0,Кредитование!D8)</f>
        <v>0</v>
      </c>
      <c r="G28" s="10"/>
      <c r="I28" s="44"/>
      <c r="J28" s="20"/>
      <c r="K28" s="20"/>
      <c r="L28" s="20"/>
      <c r="M28" s="20"/>
      <c r="N28" s="20"/>
    </row>
    <row r="29" spans="2:14" s="72" customFormat="1" x14ac:dyDescent="0.25">
      <c r="B29" s="8"/>
      <c r="C29" s="302" t="s">
        <v>42</v>
      </c>
      <c r="D29" s="303"/>
      <c r="E29" s="303"/>
      <c r="F29" s="304"/>
      <c r="G29" s="10"/>
      <c r="I29" s="44"/>
      <c r="J29" s="20"/>
      <c r="K29" s="20"/>
      <c r="L29" s="20"/>
      <c r="M29" s="20"/>
      <c r="N29" s="20"/>
    </row>
    <row r="30" spans="2:14" s="72" customFormat="1" x14ac:dyDescent="0.25">
      <c r="B30" s="8"/>
      <c r="C30" s="300" t="s">
        <v>112</v>
      </c>
      <c r="D30" s="301"/>
      <c r="E30" s="266">
        <v>0.03</v>
      </c>
      <c r="F30" s="125">
        <f>AVERAGE(Прибыль_окупаемость!E17:AN17)</f>
        <v>16979.166666666668</v>
      </c>
      <c r="G30" s="10"/>
      <c r="I30" s="44"/>
      <c r="J30" s="20"/>
      <c r="K30" s="20"/>
      <c r="L30" s="20"/>
      <c r="M30" s="20"/>
      <c r="N30" s="20"/>
    </row>
    <row r="31" spans="2:14" s="60" customFormat="1" x14ac:dyDescent="0.25">
      <c r="B31" s="8"/>
      <c r="C31" s="302" t="s">
        <v>43</v>
      </c>
      <c r="D31" s="303"/>
      <c r="E31" s="303"/>
      <c r="F31" s="304"/>
      <c r="G31" s="10"/>
      <c r="I31" s="44"/>
      <c r="J31" s="20"/>
      <c r="K31" s="20"/>
      <c r="L31" s="20"/>
      <c r="M31" s="20"/>
      <c r="N31" s="20"/>
    </row>
    <row r="32" spans="2:14" s="73" customFormat="1" x14ac:dyDescent="0.25">
      <c r="B32" s="8"/>
      <c r="C32" s="299" t="s">
        <v>46</v>
      </c>
      <c r="D32" s="299"/>
      <c r="E32" s="299"/>
      <c r="F32" s="123">
        <v>10000</v>
      </c>
      <c r="G32" s="10"/>
      <c r="I32" s="44"/>
      <c r="J32" s="20"/>
      <c r="K32" s="20"/>
      <c r="L32" s="20"/>
      <c r="M32" s="20"/>
      <c r="N32" s="20"/>
    </row>
    <row r="33" spans="2:14" ht="15.75" customHeight="1" x14ac:dyDescent="0.25">
      <c r="B33" s="8"/>
      <c r="C33" s="309" t="s">
        <v>6</v>
      </c>
      <c r="D33" s="309"/>
      <c r="E33" s="309"/>
      <c r="F33" s="45">
        <f>SUM(F12:F14)+F26+F30+F32+F28</f>
        <v>295320.41666666669</v>
      </c>
      <c r="G33" s="10"/>
      <c r="I33" s="20"/>
      <c r="J33" s="20"/>
      <c r="K33" s="20"/>
      <c r="L33" s="20"/>
      <c r="M33" s="20"/>
      <c r="N33" s="20"/>
    </row>
    <row r="34" spans="2:14" ht="15" customHeight="1" thickBot="1" x14ac:dyDescent="0.3">
      <c r="B34" s="13"/>
      <c r="C34" s="14"/>
      <c r="D34" s="14"/>
      <c r="E34" s="14"/>
      <c r="F34" s="14"/>
      <c r="G34" s="15"/>
      <c r="H34" s="1"/>
      <c r="I34" s="1"/>
    </row>
    <row r="37" spans="2:14" x14ac:dyDescent="0.25">
      <c r="B37" s="1"/>
      <c r="C37" s="22"/>
      <c r="D37" s="22"/>
      <c r="E37" s="22"/>
      <c r="F37" s="22"/>
      <c r="G37" s="1"/>
    </row>
    <row r="38" spans="2:14" x14ac:dyDescent="0.25">
      <c r="B38" s="1"/>
      <c r="C38" s="1"/>
      <c r="D38" s="1"/>
      <c r="E38" s="1"/>
      <c r="F38" s="1"/>
      <c r="G38" s="1"/>
    </row>
    <row r="39" spans="2:14" x14ac:dyDescent="0.25">
      <c r="B39" s="1"/>
      <c r="C39" s="1"/>
      <c r="D39" s="1"/>
      <c r="E39" s="1"/>
      <c r="F39" s="1"/>
      <c r="G39" s="1"/>
    </row>
  </sheetData>
  <mergeCells count="29">
    <mergeCell ref="B3:G3"/>
    <mergeCell ref="B4:G4"/>
    <mergeCell ref="C14:E14"/>
    <mergeCell ref="C10:F10"/>
    <mergeCell ref="C12:E12"/>
    <mergeCell ref="E7:G7"/>
    <mergeCell ref="E8:G8"/>
    <mergeCell ref="C11:F11"/>
    <mergeCell ref="C13:F13"/>
    <mergeCell ref="C33:E33"/>
    <mergeCell ref="C31:F31"/>
    <mergeCell ref="C27:F27"/>
    <mergeCell ref="C28:E28"/>
    <mergeCell ref="C32:E32"/>
    <mergeCell ref="C24:E24"/>
    <mergeCell ref="C30:D30"/>
    <mergeCell ref="D6:F6"/>
    <mergeCell ref="C25:F25"/>
    <mergeCell ref="C29:F29"/>
    <mergeCell ref="C15:E15"/>
    <mergeCell ref="C20:E20"/>
    <mergeCell ref="C22:D22"/>
    <mergeCell ref="C21:E21"/>
    <mergeCell ref="C16:E16"/>
    <mergeCell ref="C17:E17"/>
    <mergeCell ref="C18:E18"/>
    <mergeCell ref="C23:E23"/>
    <mergeCell ref="C19:D19"/>
    <mergeCell ref="C26:E26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42"/>
  <sheetViews>
    <sheetView zoomScale="80" zoomScaleNormal="80" workbookViewId="0"/>
  </sheetViews>
  <sheetFormatPr defaultColWidth="15.140625" defaultRowHeight="15" customHeight="1" outlineLevelRow="1" x14ac:dyDescent="0.25"/>
  <cols>
    <col min="1" max="2" width="7.5703125" style="38" customWidth="1"/>
    <col min="3" max="3" width="50.7109375" style="38" bestFit="1" customWidth="1"/>
    <col min="4" max="4" width="11.5703125" style="39" bestFit="1" customWidth="1"/>
    <col min="5" max="28" width="11.5703125" style="38" bestFit="1" customWidth="1"/>
    <col min="29" max="40" width="11.5703125" style="251" customWidth="1"/>
    <col min="41" max="41" width="8.140625" style="38" customWidth="1"/>
    <col min="42" max="16384" width="15.140625" style="38"/>
  </cols>
  <sheetData>
    <row r="1" spans="2:41" ht="15" customHeight="1" thickBot="1" x14ac:dyDescent="0.3"/>
    <row r="2" spans="2:41" ht="20.25" customHeight="1" x14ac:dyDescent="0.25">
      <c r="B2" s="4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8"/>
    </row>
    <row r="3" spans="2:41" ht="20.25" x14ac:dyDescent="0.3">
      <c r="B3" s="274" t="s">
        <v>10</v>
      </c>
      <c r="C3" s="275"/>
      <c r="D3" s="275"/>
      <c r="E3" s="275"/>
      <c r="F3" s="275"/>
      <c r="G3" s="275"/>
      <c r="H3" s="275"/>
      <c r="I3" s="275"/>
      <c r="J3" s="275"/>
      <c r="K3" s="275"/>
      <c r="L3" s="275"/>
      <c r="M3" s="275"/>
      <c r="N3" s="275"/>
      <c r="O3" s="275"/>
      <c r="P3" s="275"/>
      <c r="Q3" s="275"/>
      <c r="R3" s="275"/>
      <c r="S3" s="275"/>
      <c r="T3" s="275"/>
      <c r="U3" s="275"/>
      <c r="V3" s="275"/>
      <c r="W3" s="275"/>
      <c r="X3" s="275"/>
      <c r="Y3" s="275"/>
      <c r="Z3" s="275"/>
      <c r="AA3" s="275"/>
      <c r="AB3" s="275"/>
      <c r="AC3" s="275"/>
      <c r="AD3" s="275"/>
      <c r="AE3" s="275"/>
      <c r="AF3" s="275"/>
      <c r="AG3" s="275"/>
      <c r="AH3" s="275"/>
      <c r="AI3" s="275"/>
      <c r="AJ3" s="275"/>
      <c r="AK3" s="275"/>
      <c r="AL3" s="275"/>
      <c r="AM3" s="275"/>
      <c r="AN3" s="275"/>
      <c r="AO3" s="276"/>
    </row>
    <row r="4" spans="2:41" ht="20.25" x14ac:dyDescent="0.3">
      <c r="B4" s="274" t="s">
        <v>115</v>
      </c>
      <c r="C4" s="275"/>
      <c r="D4" s="275"/>
      <c r="E4" s="275"/>
      <c r="F4" s="275"/>
      <c r="G4" s="275"/>
      <c r="H4" s="275"/>
      <c r="I4" s="275"/>
      <c r="J4" s="275"/>
      <c r="K4" s="275"/>
      <c r="L4" s="275"/>
      <c r="M4" s="275"/>
      <c r="N4" s="275"/>
      <c r="O4" s="275"/>
      <c r="P4" s="275"/>
      <c r="Q4" s="275"/>
      <c r="R4" s="275"/>
      <c r="S4" s="275"/>
      <c r="T4" s="275"/>
      <c r="U4" s="275"/>
      <c r="V4" s="275"/>
      <c r="W4" s="275"/>
      <c r="X4" s="275"/>
      <c r="Y4" s="275"/>
      <c r="Z4" s="275"/>
      <c r="AA4" s="275"/>
      <c r="AB4" s="275"/>
      <c r="AC4" s="275"/>
      <c r="AD4" s="275"/>
      <c r="AE4" s="275"/>
      <c r="AF4" s="275"/>
      <c r="AG4" s="275"/>
      <c r="AH4" s="275"/>
      <c r="AI4" s="275"/>
      <c r="AJ4" s="275"/>
      <c r="AK4" s="275"/>
      <c r="AL4" s="275"/>
      <c r="AM4" s="275"/>
      <c r="AN4" s="275"/>
      <c r="AO4" s="276"/>
    </row>
    <row r="5" spans="2:41" ht="15" customHeight="1" x14ac:dyDescent="0.25">
      <c r="B5" s="8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  <c r="AI5" s="47"/>
      <c r="AJ5" s="47"/>
      <c r="AK5" s="47"/>
      <c r="AL5" s="47"/>
      <c r="AM5" s="47"/>
      <c r="AN5" s="47"/>
      <c r="AO5" s="10"/>
    </row>
    <row r="6" spans="2:41" ht="15" customHeight="1" x14ac:dyDescent="0.25">
      <c r="B6" s="8"/>
      <c r="C6" s="1"/>
      <c r="D6" s="1"/>
      <c r="E6" s="1"/>
      <c r="F6" s="1"/>
      <c r="G6" s="1"/>
      <c r="H6" s="322" t="s">
        <v>11</v>
      </c>
      <c r="I6" s="322"/>
      <c r="J6" s="322"/>
      <c r="K6" s="48"/>
      <c r="L6" s="48"/>
      <c r="M6" s="48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49"/>
      <c r="AK6" s="49"/>
      <c r="AL6" s="49"/>
      <c r="AM6" s="49"/>
      <c r="AN6" s="49"/>
      <c r="AO6" s="10"/>
    </row>
    <row r="7" spans="2:41" ht="15" customHeight="1" x14ac:dyDescent="0.25">
      <c r="B7" s="8"/>
      <c r="C7" s="1"/>
      <c r="D7" s="1"/>
      <c r="E7" s="1"/>
      <c r="F7" s="1"/>
      <c r="G7" s="1"/>
      <c r="H7" s="261"/>
      <c r="I7" s="272" t="s">
        <v>7</v>
      </c>
      <c r="J7" s="272"/>
      <c r="K7" s="272"/>
      <c r="L7" s="41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  <c r="AI7" s="49"/>
      <c r="AJ7" s="49"/>
      <c r="AK7" s="49"/>
      <c r="AL7" s="49"/>
      <c r="AM7" s="49"/>
      <c r="AN7" s="49"/>
      <c r="AO7" s="10"/>
    </row>
    <row r="8" spans="2:41" ht="15" customHeight="1" x14ac:dyDescent="0.25">
      <c r="B8" s="8"/>
      <c r="C8" s="1"/>
      <c r="D8" s="1"/>
      <c r="E8" s="1"/>
      <c r="F8" s="1"/>
      <c r="G8" s="1"/>
      <c r="H8" s="55"/>
      <c r="I8" s="272" t="s">
        <v>8</v>
      </c>
      <c r="J8" s="272"/>
      <c r="K8" s="272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0"/>
    </row>
    <row r="9" spans="2:41" ht="108" customHeight="1" x14ac:dyDescent="0.25">
      <c r="B9" s="8"/>
      <c r="C9" s="321" t="s">
        <v>13</v>
      </c>
      <c r="D9" s="321"/>
      <c r="E9" s="321"/>
      <c r="F9" s="321"/>
      <c r="G9" s="321"/>
      <c r="H9" s="321"/>
      <c r="I9" s="321"/>
      <c r="J9" s="321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10"/>
    </row>
    <row r="10" spans="2:41" x14ac:dyDescent="0.25">
      <c r="B10" s="8"/>
      <c r="C10" s="62"/>
      <c r="D10" s="62"/>
      <c r="E10" s="62"/>
      <c r="F10" s="62"/>
      <c r="G10" s="62"/>
      <c r="H10" s="62"/>
      <c r="I10" s="62"/>
      <c r="J10" s="62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10"/>
    </row>
    <row r="11" spans="2:41" x14ac:dyDescent="0.25">
      <c r="B11" s="8"/>
      <c r="C11" s="317" t="s">
        <v>21</v>
      </c>
      <c r="D11" s="317"/>
      <c r="E11" s="317"/>
      <c r="F11" s="317"/>
      <c r="G11" s="317"/>
      <c r="H11" s="317"/>
      <c r="I11" s="317"/>
      <c r="J11" s="317"/>
      <c r="K11" s="317"/>
      <c r="L11" s="317"/>
      <c r="M11" s="317"/>
      <c r="N11" s="317"/>
      <c r="O11" s="317"/>
      <c r="P11" s="317"/>
      <c r="Q11" s="317"/>
      <c r="R11" s="317"/>
      <c r="S11" s="317"/>
      <c r="T11" s="317"/>
      <c r="U11" s="317"/>
      <c r="V11" s="317"/>
      <c r="W11" s="317"/>
      <c r="X11" s="317"/>
      <c r="Y11" s="317"/>
      <c r="Z11" s="317"/>
      <c r="AA11" s="317"/>
      <c r="AB11" s="317"/>
      <c r="AC11" s="317"/>
      <c r="AD11" s="317"/>
      <c r="AE11" s="317"/>
      <c r="AF11" s="317"/>
      <c r="AG11" s="317"/>
      <c r="AH11" s="317"/>
      <c r="AI11" s="317"/>
      <c r="AJ11" s="317"/>
      <c r="AK11" s="317"/>
      <c r="AL11" s="317"/>
      <c r="AM11" s="317"/>
      <c r="AN11" s="317"/>
      <c r="AO11" s="10"/>
    </row>
    <row r="12" spans="2:41" s="39" customFormat="1" ht="15" customHeight="1" outlineLevel="1" x14ac:dyDescent="0.25">
      <c r="B12" s="8"/>
      <c r="C12" s="253"/>
      <c r="D12" s="253" t="s">
        <v>22</v>
      </c>
      <c r="E12" s="318" t="s">
        <v>44</v>
      </c>
      <c r="F12" s="319"/>
      <c r="G12" s="319"/>
      <c r="H12" s="320"/>
      <c r="I12" s="254"/>
      <c r="J12" s="255"/>
      <c r="K12" s="254"/>
      <c r="L12" s="254"/>
      <c r="M12" s="254"/>
      <c r="N12" s="254"/>
      <c r="O12" s="254"/>
      <c r="P12" s="255"/>
      <c r="Q12" s="255"/>
      <c r="R12" s="255"/>
      <c r="S12" s="255"/>
      <c r="T12" s="255"/>
      <c r="U12" s="255"/>
      <c r="V12" s="255"/>
      <c r="W12" s="255"/>
      <c r="X12" s="255"/>
      <c r="Y12" s="255"/>
      <c r="Z12" s="255"/>
      <c r="AA12" s="255"/>
      <c r="AB12" s="255"/>
      <c r="AC12" s="252"/>
      <c r="AD12" s="252"/>
      <c r="AE12" s="252"/>
      <c r="AF12" s="252"/>
      <c r="AG12" s="252"/>
      <c r="AH12" s="252"/>
      <c r="AI12" s="252"/>
      <c r="AJ12" s="252"/>
      <c r="AK12" s="252"/>
      <c r="AL12" s="252"/>
      <c r="AM12" s="252"/>
      <c r="AN12" s="252"/>
      <c r="AO12" s="10"/>
    </row>
    <row r="13" spans="2:41" s="39" customFormat="1" ht="15" customHeight="1" outlineLevel="1" x14ac:dyDescent="0.25">
      <c r="B13" s="8"/>
      <c r="C13" s="58"/>
      <c r="D13" s="58">
        <v>1</v>
      </c>
      <c r="E13" s="314" t="s">
        <v>23</v>
      </c>
      <c r="F13" s="315"/>
      <c r="G13" s="315"/>
      <c r="H13" s="316"/>
      <c r="I13" s="74"/>
      <c r="J13" s="75"/>
      <c r="K13" s="74"/>
      <c r="L13" s="74"/>
      <c r="M13" s="74"/>
      <c r="N13" s="74"/>
      <c r="O13" s="74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AM13" s="75"/>
      <c r="AN13" s="75"/>
      <c r="AO13" s="10"/>
    </row>
    <row r="14" spans="2:41" s="39" customFormat="1" ht="15" customHeight="1" outlineLevel="1" x14ac:dyDescent="0.25">
      <c r="B14" s="8"/>
      <c r="C14" s="58"/>
      <c r="D14" s="58">
        <v>2</v>
      </c>
      <c r="E14" s="311" t="s">
        <v>167</v>
      </c>
      <c r="F14" s="312"/>
      <c r="G14" s="312"/>
      <c r="H14" s="313"/>
      <c r="I14" s="74"/>
      <c r="J14" s="75"/>
      <c r="K14" s="74"/>
      <c r="L14" s="74"/>
      <c r="M14" s="74"/>
      <c r="N14" s="74"/>
      <c r="O14" s="74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5"/>
      <c r="AN14" s="75"/>
      <c r="AO14" s="10"/>
    </row>
    <row r="15" spans="2:41" s="39" customFormat="1" ht="15" customHeight="1" outlineLevel="1" x14ac:dyDescent="0.25">
      <c r="B15" s="8"/>
      <c r="C15" s="58"/>
      <c r="D15" s="58">
        <v>3</v>
      </c>
      <c r="E15" s="314" t="s">
        <v>168</v>
      </c>
      <c r="F15" s="315"/>
      <c r="G15" s="315"/>
      <c r="H15" s="316"/>
      <c r="I15" s="74"/>
      <c r="J15" s="75"/>
      <c r="K15" s="74"/>
      <c r="L15" s="74"/>
      <c r="M15" s="74"/>
      <c r="N15" s="74"/>
      <c r="O15" s="74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5"/>
      <c r="AM15" s="75"/>
      <c r="AN15" s="75"/>
      <c r="AO15" s="10"/>
    </row>
    <row r="16" spans="2:41" s="39" customFormat="1" ht="15" customHeight="1" outlineLevel="1" x14ac:dyDescent="0.25">
      <c r="B16" s="8"/>
      <c r="C16" s="58"/>
      <c r="D16" s="58">
        <v>4</v>
      </c>
      <c r="E16" s="314" t="s">
        <v>169</v>
      </c>
      <c r="F16" s="315"/>
      <c r="G16" s="315"/>
      <c r="H16" s="316"/>
      <c r="I16" s="74"/>
      <c r="J16" s="75"/>
      <c r="K16" s="74"/>
      <c r="L16" s="74"/>
      <c r="M16" s="74"/>
      <c r="N16" s="74"/>
      <c r="O16" s="74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  <c r="AL16" s="75"/>
      <c r="AM16" s="75"/>
      <c r="AN16" s="75"/>
      <c r="AO16" s="10"/>
    </row>
    <row r="17" spans="1:42" s="39" customFormat="1" ht="15" customHeight="1" outlineLevel="1" x14ac:dyDescent="0.25">
      <c r="B17" s="8"/>
      <c r="C17" s="58"/>
      <c r="D17" s="58">
        <v>5</v>
      </c>
      <c r="E17" s="311" t="s">
        <v>75</v>
      </c>
      <c r="F17" s="312"/>
      <c r="G17" s="312"/>
      <c r="H17" s="313"/>
      <c r="I17" s="74"/>
      <c r="J17" s="75"/>
      <c r="K17" s="74"/>
      <c r="L17" s="74"/>
      <c r="M17" s="74"/>
      <c r="N17" s="74"/>
      <c r="O17" s="74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5"/>
      <c r="AM17" s="75"/>
      <c r="AN17" s="75"/>
      <c r="AO17" s="10"/>
    </row>
    <row r="18" spans="1:42" s="39" customFormat="1" outlineLevel="1" x14ac:dyDescent="0.25">
      <c r="B18" s="8"/>
      <c r="C18" s="58"/>
      <c r="D18" s="58">
        <v>6</v>
      </c>
      <c r="E18" s="314" t="s">
        <v>25</v>
      </c>
      <c r="F18" s="315"/>
      <c r="G18" s="315"/>
      <c r="H18" s="316"/>
      <c r="I18" s="74"/>
      <c r="J18" s="75"/>
      <c r="K18" s="74"/>
      <c r="L18" s="74"/>
      <c r="M18" s="74"/>
      <c r="N18" s="74"/>
      <c r="O18" s="74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10"/>
    </row>
    <row r="19" spans="1:42" s="39" customFormat="1" ht="15" customHeight="1" outlineLevel="1" x14ac:dyDescent="0.25">
      <c r="B19" s="8"/>
      <c r="C19" s="58"/>
      <c r="D19" s="58">
        <v>7</v>
      </c>
      <c r="E19" s="314" t="s">
        <v>26</v>
      </c>
      <c r="F19" s="315"/>
      <c r="G19" s="315"/>
      <c r="H19" s="316"/>
      <c r="I19" s="74"/>
      <c r="J19" s="75"/>
      <c r="K19" s="74"/>
      <c r="L19" s="74"/>
      <c r="M19" s="74"/>
      <c r="N19" s="74"/>
      <c r="O19" s="74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5"/>
      <c r="AJ19" s="75"/>
      <c r="AK19" s="75"/>
      <c r="AL19" s="75"/>
      <c r="AM19" s="75"/>
      <c r="AN19" s="75"/>
      <c r="AO19" s="10"/>
    </row>
    <row r="20" spans="1:42" s="39" customFormat="1" ht="15" customHeight="1" outlineLevel="1" x14ac:dyDescent="0.25">
      <c r="B20" s="8"/>
      <c r="C20" s="58"/>
      <c r="D20" s="58">
        <v>8</v>
      </c>
      <c r="E20" s="311" t="s">
        <v>24</v>
      </c>
      <c r="F20" s="312"/>
      <c r="G20" s="312"/>
      <c r="H20" s="313"/>
      <c r="I20" s="74"/>
      <c r="J20" s="75"/>
      <c r="K20" s="74"/>
      <c r="L20" s="74"/>
      <c r="M20" s="74"/>
      <c r="N20" s="74"/>
      <c r="O20" s="74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5"/>
      <c r="AJ20" s="75"/>
      <c r="AK20" s="75"/>
      <c r="AL20" s="75"/>
      <c r="AM20" s="75"/>
      <c r="AN20" s="75"/>
      <c r="AO20" s="10"/>
    </row>
    <row r="21" spans="1:42" s="39" customFormat="1" x14ac:dyDescent="0.25">
      <c r="B21" s="8"/>
      <c r="C21" s="256" t="s">
        <v>33</v>
      </c>
      <c r="D21" s="257"/>
      <c r="E21" s="257"/>
      <c r="F21" s="257"/>
      <c r="G21" s="257"/>
      <c r="H21" s="257"/>
      <c r="I21" s="257"/>
      <c r="J21" s="257"/>
      <c r="K21" s="257"/>
      <c r="L21" s="257"/>
      <c r="M21" s="257"/>
      <c r="N21" s="257"/>
      <c r="O21" s="257"/>
      <c r="P21" s="257"/>
      <c r="Q21" s="257"/>
      <c r="R21" s="257"/>
      <c r="S21" s="257"/>
      <c r="T21" s="257"/>
      <c r="U21" s="257"/>
      <c r="V21" s="257"/>
      <c r="W21" s="257"/>
      <c r="X21" s="257"/>
      <c r="Y21" s="257"/>
      <c r="Z21" s="257"/>
      <c r="AA21" s="257"/>
      <c r="AB21" s="257"/>
      <c r="AC21" s="257"/>
      <c r="AD21" s="257"/>
      <c r="AE21" s="257"/>
      <c r="AF21" s="257"/>
      <c r="AG21" s="257"/>
      <c r="AH21" s="257"/>
      <c r="AI21" s="257"/>
      <c r="AJ21" s="257"/>
      <c r="AK21" s="257"/>
      <c r="AL21" s="257"/>
      <c r="AM21" s="257"/>
      <c r="AN21" s="258"/>
      <c r="AO21" s="10"/>
    </row>
    <row r="22" spans="1:42" x14ac:dyDescent="0.25">
      <c r="B22" s="8"/>
      <c r="C22" s="126" t="s">
        <v>29</v>
      </c>
      <c r="D22" s="63"/>
      <c r="E22" s="268">
        <v>0.6</v>
      </c>
      <c r="F22" s="268">
        <v>0.7</v>
      </c>
      <c r="G22" s="268">
        <v>0.8</v>
      </c>
      <c r="H22" s="268">
        <v>0.9</v>
      </c>
      <c r="I22" s="268">
        <v>0.95</v>
      </c>
      <c r="J22" s="268">
        <v>1</v>
      </c>
      <c r="K22" s="268">
        <v>1</v>
      </c>
      <c r="L22" s="268">
        <v>1</v>
      </c>
      <c r="M22" s="268">
        <v>1.1000000000000001</v>
      </c>
      <c r="N22" s="268">
        <v>1.1000000000000001</v>
      </c>
      <c r="O22" s="268">
        <v>1.1000000000000001</v>
      </c>
      <c r="P22" s="268">
        <v>1.1000000000000001</v>
      </c>
      <c r="Q22" s="268">
        <v>1.1499999999999999</v>
      </c>
      <c r="R22" s="268">
        <v>1.1499999999999999</v>
      </c>
      <c r="S22" s="268">
        <v>1.1499999999999999</v>
      </c>
      <c r="T22" s="268">
        <v>1.1499999999999999</v>
      </c>
      <c r="U22" s="268">
        <v>1.1499999999999999</v>
      </c>
      <c r="V22" s="268">
        <v>1.1499999999999999</v>
      </c>
      <c r="W22" s="268">
        <v>1.2</v>
      </c>
      <c r="X22" s="268">
        <v>1.2</v>
      </c>
      <c r="Y22" s="268">
        <v>1.2</v>
      </c>
      <c r="Z22" s="268">
        <v>1.2</v>
      </c>
      <c r="AA22" s="268">
        <v>1.2</v>
      </c>
      <c r="AB22" s="268">
        <v>1.2</v>
      </c>
      <c r="AC22" s="268">
        <v>1.25</v>
      </c>
      <c r="AD22" s="268">
        <v>1.25</v>
      </c>
      <c r="AE22" s="268">
        <v>1.25</v>
      </c>
      <c r="AF22" s="268">
        <v>1.25</v>
      </c>
      <c r="AG22" s="268">
        <v>1.25</v>
      </c>
      <c r="AH22" s="268">
        <v>1.25</v>
      </c>
      <c r="AI22" s="268">
        <v>1.3</v>
      </c>
      <c r="AJ22" s="268">
        <v>1.3</v>
      </c>
      <c r="AK22" s="268">
        <v>1.3</v>
      </c>
      <c r="AL22" s="268">
        <v>1.3</v>
      </c>
      <c r="AM22" s="268">
        <v>1.3</v>
      </c>
      <c r="AN22" s="268">
        <v>1.3</v>
      </c>
      <c r="AO22" s="10"/>
    </row>
    <row r="23" spans="1:42" s="116" customFormat="1" x14ac:dyDescent="0.25">
      <c r="B23" s="8"/>
      <c r="C23" s="126" t="s">
        <v>71</v>
      </c>
      <c r="D23" s="63"/>
      <c r="E23" s="259">
        <v>1</v>
      </c>
      <c r="F23" s="259">
        <v>1</v>
      </c>
      <c r="G23" s="259">
        <v>1</v>
      </c>
      <c r="H23" s="259">
        <v>1</v>
      </c>
      <c r="I23" s="259">
        <v>1</v>
      </c>
      <c r="J23" s="259">
        <v>1</v>
      </c>
      <c r="K23" s="259">
        <v>1</v>
      </c>
      <c r="L23" s="259">
        <v>1</v>
      </c>
      <c r="M23" s="259">
        <v>1</v>
      </c>
      <c r="N23" s="259">
        <v>1</v>
      </c>
      <c r="O23" s="259">
        <v>1</v>
      </c>
      <c r="P23" s="259">
        <v>1</v>
      </c>
      <c r="Q23" s="259">
        <v>1</v>
      </c>
      <c r="R23" s="259">
        <v>1</v>
      </c>
      <c r="S23" s="259">
        <v>1</v>
      </c>
      <c r="T23" s="259">
        <v>1</v>
      </c>
      <c r="U23" s="259">
        <v>1</v>
      </c>
      <c r="V23" s="259">
        <v>1</v>
      </c>
      <c r="W23" s="259">
        <v>1</v>
      </c>
      <c r="X23" s="259">
        <v>1</v>
      </c>
      <c r="Y23" s="259">
        <v>1</v>
      </c>
      <c r="Z23" s="259">
        <v>1</v>
      </c>
      <c r="AA23" s="259">
        <v>1</v>
      </c>
      <c r="AB23" s="259">
        <v>1</v>
      </c>
      <c r="AC23" s="259">
        <v>1</v>
      </c>
      <c r="AD23" s="259">
        <v>1</v>
      </c>
      <c r="AE23" s="259">
        <v>1</v>
      </c>
      <c r="AF23" s="259">
        <v>1</v>
      </c>
      <c r="AG23" s="259">
        <v>1</v>
      </c>
      <c r="AH23" s="259">
        <v>1</v>
      </c>
      <c r="AI23" s="259">
        <v>1</v>
      </c>
      <c r="AJ23" s="259">
        <v>1</v>
      </c>
      <c r="AK23" s="259">
        <v>1</v>
      </c>
      <c r="AL23" s="259">
        <v>1</v>
      </c>
      <c r="AM23" s="259">
        <v>1</v>
      </c>
      <c r="AN23" s="259">
        <v>1</v>
      </c>
      <c r="AO23" s="10"/>
    </row>
    <row r="24" spans="1:42" x14ac:dyDescent="0.25">
      <c r="B24" s="8"/>
      <c r="C24" s="64" t="s">
        <v>171</v>
      </c>
      <c r="D24" s="63"/>
      <c r="E24" s="57" t="s">
        <v>128</v>
      </c>
      <c r="F24" s="57" t="s">
        <v>129</v>
      </c>
      <c r="G24" s="252" t="s">
        <v>130</v>
      </c>
      <c r="H24" s="252" t="s">
        <v>131</v>
      </c>
      <c r="I24" s="252" t="s">
        <v>132</v>
      </c>
      <c r="J24" s="252" t="s">
        <v>133</v>
      </c>
      <c r="K24" s="252" t="s">
        <v>134</v>
      </c>
      <c r="L24" s="252" t="s">
        <v>135</v>
      </c>
      <c r="M24" s="252" t="s">
        <v>136</v>
      </c>
      <c r="N24" s="252" t="s">
        <v>137</v>
      </c>
      <c r="O24" s="252" t="s">
        <v>138</v>
      </c>
      <c r="P24" s="252" t="s">
        <v>139</v>
      </c>
      <c r="Q24" s="252" t="s">
        <v>140</v>
      </c>
      <c r="R24" s="252" t="s">
        <v>141</v>
      </c>
      <c r="S24" s="252" t="s">
        <v>142</v>
      </c>
      <c r="T24" s="252" t="s">
        <v>143</v>
      </c>
      <c r="U24" s="252" t="s">
        <v>144</v>
      </c>
      <c r="V24" s="252" t="s">
        <v>145</v>
      </c>
      <c r="W24" s="252" t="s">
        <v>146</v>
      </c>
      <c r="X24" s="252" t="s">
        <v>147</v>
      </c>
      <c r="Y24" s="252" t="s">
        <v>148</v>
      </c>
      <c r="Z24" s="252" t="s">
        <v>149</v>
      </c>
      <c r="AA24" s="252" t="s">
        <v>150</v>
      </c>
      <c r="AB24" s="252" t="s">
        <v>151</v>
      </c>
      <c r="AC24" s="252" t="s">
        <v>152</v>
      </c>
      <c r="AD24" s="252" t="s">
        <v>153</v>
      </c>
      <c r="AE24" s="252" t="s">
        <v>154</v>
      </c>
      <c r="AF24" s="252" t="s">
        <v>155</v>
      </c>
      <c r="AG24" s="252" t="s">
        <v>156</v>
      </c>
      <c r="AH24" s="252" t="s">
        <v>157</v>
      </c>
      <c r="AI24" s="252" t="s">
        <v>158</v>
      </c>
      <c r="AJ24" s="252" t="s">
        <v>159</v>
      </c>
      <c r="AK24" s="252" t="s">
        <v>160</v>
      </c>
      <c r="AL24" s="252" t="s">
        <v>161</v>
      </c>
      <c r="AM24" s="252" t="s">
        <v>162</v>
      </c>
      <c r="AN24" s="252" t="s">
        <v>163</v>
      </c>
      <c r="AO24" s="10"/>
    </row>
    <row r="25" spans="1:42" collapsed="1" x14ac:dyDescent="0.25">
      <c r="B25" s="8"/>
      <c r="C25" s="64" t="s">
        <v>164</v>
      </c>
      <c r="D25" s="64"/>
      <c r="E25" s="127"/>
      <c r="F25" s="127"/>
      <c r="G25" s="127"/>
      <c r="H25" s="127"/>
      <c r="I25" s="127"/>
      <c r="J25" s="127"/>
      <c r="K25" s="127"/>
      <c r="L25" s="127"/>
      <c r="M25" s="127"/>
      <c r="N25" s="127"/>
      <c r="O25" s="127"/>
      <c r="P25" s="127"/>
      <c r="Q25" s="127"/>
      <c r="R25" s="127"/>
      <c r="S25" s="127"/>
      <c r="T25" s="127"/>
      <c r="U25" s="127"/>
      <c r="V25" s="127"/>
      <c r="W25" s="127"/>
      <c r="X25" s="127"/>
      <c r="Y25" s="127"/>
      <c r="Z25" s="127"/>
      <c r="AA25" s="127"/>
      <c r="AB25" s="127"/>
      <c r="AC25" s="127"/>
      <c r="AD25" s="127"/>
      <c r="AE25" s="127"/>
      <c r="AF25" s="127"/>
      <c r="AG25" s="127"/>
      <c r="AH25" s="127"/>
      <c r="AI25" s="127"/>
      <c r="AJ25" s="127"/>
      <c r="AK25" s="127"/>
      <c r="AL25" s="127"/>
      <c r="AM25" s="127"/>
      <c r="AN25" s="127"/>
      <c r="AO25" s="10"/>
    </row>
    <row r="26" spans="1:42" s="111" customFormat="1" outlineLevel="1" x14ac:dyDescent="0.25">
      <c r="B26" s="8"/>
      <c r="C26" s="68" t="s">
        <v>72</v>
      </c>
      <c r="D26" s="267">
        <v>0.5</v>
      </c>
      <c r="E26" s="128"/>
      <c r="F26" s="128"/>
      <c r="G26" s="128"/>
      <c r="H26" s="128"/>
      <c r="I26" s="128"/>
      <c r="J26" s="128"/>
      <c r="K26" s="128"/>
      <c r="L26" s="128"/>
      <c r="M26" s="128"/>
      <c r="N26" s="128"/>
      <c r="O26" s="128"/>
      <c r="P26" s="128"/>
      <c r="Q26" s="128"/>
      <c r="R26" s="128"/>
      <c r="S26" s="128"/>
      <c r="T26" s="128"/>
      <c r="U26" s="128"/>
      <c r="V26" s="128"/>
      <c r="W26" s="128"/>
      <c r="X26" s="128"/>
      <c r="Y26" s="128"/>
      <c r="Z26" s="128"/>
      <c r="AA26" s="128"/>
      <c r="AB26" s="128"/>
      <c r="AC26" s="128"/>
      <c r="AD26" s="128"/>
      <c r="AE26" s="128"/>
      <c r="AF26" s="128"/>
      <c r="AG26" s="128"/>
      <c r="AH26" s="128"/>
      <c r="AI26" s="128"/>
      <c r="AJ26" s="128"/>
      <c r="AK26" s="128"/>
      <c r="AL26" s="128"/>
      <c r="AM26" s="128"/>
      <c r="AN26" s="128"/>
      <c r="AO26" s="10"/>
    </row>
    <row r="27" spans="1:42" s="111" customFormat="1" outlineLevel="1" x14ac:dyDescent="0.25">
      <c r="B27" s="8"/>
      <c r="C27" s="68" t="s">
        <v>73</v>
      </c>
      <c r="D27" s="267">
        <v>4</v>
      </c>
      <c r="E27" s="128"/>
      <c r="F27" s="128"/>
      <c r="G27" s="128"/>
      <c r="H27" s="128"/>
      <c r="I27" s="128"/>
      <c r="J27" s="128"/>
      <c r="K27" s="128"/>
      <c r="L27" s="128"/>
      <c r="M27" s="128"/>
      <c r="N27" s="128"/>
      <c r="O27" s="128"/>
      <c r="P27" s="128"/>
      <c r="Q27" s="128"/>
      <c r="R27" s="128"/>
      <c r="S27" s="128"/>
      <c r="T27" s="128"/>
      <c r="U27" s="128"/>
      <c r="V27" s="128"/>
      <c r="W27" s="128"/>
      <c r="X27" s="128"/>
      <c r="Y27" s="128"/>
      <c r="Z27" s="128"/>
      <c r="AA27" s="128"/>
      <c r="AB27" s="128"/>
      <c r="AC27" s="128"/>
      <c r="AD27" s="128"/>
      <c r="AE27" s="128"/>
      <c r="AF27" s="128"/>
      <c r="AG27" s="128"/>
      <c r="AH27" s="128"/>
      <c r="AI27" s="128"/>
      <c r="AJ27" s="128"/>
      <c r="AK27" s="128"/>
      <c r="AL27" s="128"/>
      <c r="AM27" s="128"/>
      <c r="AN27" s="128"/>
      <c r="AO27" s="10"/>
    </row>
    <row r="28" spans="1:42" s="112" customFormat="1" outlineLevel="1" x14ac:dyDescent="0.25">
      <c r="A28" s="1"/>
      <c r="B28" s="8"/>
      <c r="C28" s="68" t="s">
        <v>34</v>
      </c>
      <c r="D28" s="64"/>
      <c r="E28" s="65">
        <f t="shared" ref="E28:AB28" si="0">$D$41*$D$26*E22*E23</f>
        <v>150000</v>
      </c>
      <c r="F28" s="65">
        <f t="shared" si="0"/>
        <v>175000</v>
      </c>
      <c r="G28" s="65">
        <f t="shared" si="0"/>
        <v>200000</v>
      </c>
      <c r="H28" s="65">
        <f t="shared" si="0"/>
        <v>225000</v>
      </c>
      <c r="I28" s="65">
        <f t="shared" si="0"/>
        <v>237500</v>
      </c>
      <c r="J28" s="65">
        <f t="shared" si="0"/>
        <v>250000</v>
      </c>
      <c r="K28" s="65">
        <f t="shared" si="0"/>
        <v>250000</v>
      </c>
      <c r="L28" s="65">
        <f t="shared" si="0"/>
        <v>250000</v>
      </c>
      <c r="M28" s="65">
        <f t="shared" si="0"/>
        <v>275000</v>
      </c>
      <c r="N28" s="65">
        <f t="shared" si="0"/>
        <v>275000</v>
      </c>
      <c r="O28" s="65">
        <f t="shared" si="0"/>
        <v>275000</v>
      </c>
      <c r="P28" s="65">
        <f t="shared" si="0"/>
        <v>275000</v>
      </c>
      <c r="Q28" s="65">
        <f t="shared" si="0"/>
        <v>287500</v>
      </c>
      <c r="R28" s="65">
        <f t="shared" si="0"/>
        <v>287500</v>
      </c>
      <c r="S28" s="65">
        <f t="shared" si="0"/>
        <v>287500</v>
      </c>
      <c r="T28" s="65">
        <f t="shared" si="0"/>
        <v>287500</v>
      </c>
      <c r="U28" s="65">
        <f t="shared" si="0"/>
        <v>287500</v>
      </c>
      <c r="V28" s="65">
        <f t="shared" si="0"/>
        <v>287500</v>
      </c>
      <c r="W28" s="65">
        <f t="shared" si="0"/>
        <v>300000</v>
      </c>
      <c r="X28" s="65">
        <f t="shared" si="0"/>
        <v>300000</v>
      </c>
      <c r="Y28" s="65">
        <f t="shared" si="0"/>
        <v>300000</v>
      </c>
      <c r="Z28" s="65">
        <f t="shared" si="0"/>
        <v>300000</v>
      </c>
      <c r="AA28" s="65">
        <f t="shared" si="0"/>
        <v>300000</v>
      </c>
      <c r="AB28" s="65">
        <f t="shared" si="0"/>
        <v>300000</v>
      </c>
      <c r="AC28" s="65">
        <f t="shared" ref="AC28:AN28" si="1">$D$41*$D$26*AC22*AC23</f>
        <v>312500</v>
      </c>
      <c r="AD28" s="65">
        <f t="shared" si="1"/>
        <v>312500</v>
      </c>
      <c r="AE28" s="65">
        <f t="shared" si="1"/>
        <v>312500</v>
      </c>
      <c r="AF28" s="65">
        <f t="shared" si="1"/>
        <v>312500</v>
      </c>
      <c r="AG28" s="65">
        <f t="shared" si="1"/>
        <v>312500</v>
      </c>
      <c r="AH28" s="65">
        <f t="shared" si="1"/>
        <v>312500</v>
      </c>
      <c r="AI28" s="65">
        <f t="shared" si="1"/>
        <v>325000</v>
      </c>
      <c r="AJ28" s="65">
        <f t="shared" si="1"/>
        <v>325000</v>
      </c>
      <c r="AK28" s="65">
        <f t="shared" si="1"/>
        <v>325000</v>
      </c>
      <c r="AL28" s="65">
        <f t="shared" si="1"/>
        <v>325000</v>
      </c>
      <c r="AM28" s="65">
        <f t="shared" si="1"/>
        <v>325000</v>
      </c>
      <c r="AN28" s="65">
        <f t="shared" si="1"/>
        <v>325000</v>
      </c>
      <c r="AO28" s="10"/>
      <c r="AP28" s="1"/>
    </row>
    <row r="29" spans="1:42" x14ac:dyDescent="0.25">
      <c r="A29" s="1"/>
      <c r="B29" s="8"/>
      <c r="C29" s="64" t="s">
        <v>165</v>
      </c>
      <c r="D29" s="64"/>
      <c r="E29" s="127"/>
      <c r="F29" s="127"/>
      <c r="G29" s="127"/>
      <c r="H29" s="127"/>
      <c r="I29" s="127"/>
      <c r="J29" s="127"/>
      <c r="K29" s="127"/>
      <c r="L29" s="127"/>
      <c r="M29" s="127"/>
      <c r="N29" s="127"/>
      <c r="O29" s="127"/>
      <c r="P29" s="127"/>
      <c r="Q29" s="127"/>
      <c r="R29" s="127"/>
      <c r="S29" s="127"/>
      <c r="T29" s="127"/>
      <c r="U29" s="127"/>
      <c r="V29" s="127"/>
      <c r="W29" s="127"/>
      <c r="X29" s="127"/>
      <c r="Y29" s="127"/>
      <c r="Z29" s="127"/>
      <c r="AA29" s="127"/>
      <c r="AB29" s="127"/>
      <c r="AC29" s="127"/>
      <c r="AD29" s="127"/>
      <c r="AE29" s="127"/>
      <c r="AF29" s="127"/>
      <c r="AG29" s="127"/>
      <c r="AH29" s="127"/>
      <c r="AI29" s="127"/>
      <c r="AJ29" s="127"/>
      <c r="AK29" s="127"/>
      <c r="AL29" s="127"/>
      <c r="AM29" s="127"/>
      <c r="AN29" s="127"/>
      <c r="AO29" s="10"/>
      <c r="AP29" s="1"/>
    </row>
    <row r="30" spans="1:42" s="116" customFormat="1" outlineLevel="1" x14ac:dyDescent="0.25">
      <c r="A30" s="1"/>
      <c r="B30" s="8"/>
      <c r="C30" s="68" t="s">
        <v>72</v>
      </c>
      <c r="D30" s="267">
        <v>0.3</v>
      </c>
      <c r="E30" s="128"/>
      <c r="F30" s="128"/>
      <c r="G30" s="128"/>
      <c r="H30" s="128"/>
      <c r="I30" s="128"/>
      <c r="J30" s="128"/>
      <c r="K30" s="128"/>
      <c r="L30" s="128"/>
      <c r="M30" s="128"/>
      <c r="N30" s="128"/>
      <c r="O30" s="128"/>
      <c r="P30" s="128"/>
      <c r="Q30" s="128"/>
      <c r="R30" s="128"/>
      <c r="S30" s="128"/>
      <c r="T30" s="128"/>
      <c r="U30" s="128"/>
      <c r="V30" s="128"/>
      <c r="W30" s="128"/>
      <c r="X30" s="128"/>
      <c r="Y30" s="128"/>
      <c r="Z30" s="128"/>
      <c r="AA30" s="128"/>
      <c r="AB30" s="128"/>
      <c r="AC30" s="128"/>
      <c r="AD30" s="128"/>
      <c r="AE30" s="128"/>
      <c r="AF30" s="128"/>
      <c r="AG30" s="128"/>
      <c r="AH30" s="128"/>
      <c r="AI30" s="128"/>
      <c r="AJ30" s="128"/>
      <c r="AK30" s="128"/>
      <c r="AL30" s="128"/>
      <c r="AM30" s="128"/>
      <c r="AN30" s="128"/>
      <c r="AO30" s="10"/>
      <c r="AP30" s="1"/>
    </row>
    <row r="31" spans="1:42" s="116" customFormat="1" outlineLevel="1" x14ac:dyDescent="0.25">
      <c r="A31" s="1"/>
      <c r="B31" s="8"/>
      <c r="C31" s="68" t="s">
        <v>73</v>
      </c>
      <c r="D31" s="267">
        <v>4</v>
      </c>
      <c r="E31" s="128"/>
      <c r="F31" s="128"/>
      <c r="G31" s="128"/>
      <c r="H31" s="128"/>
      <c r="I31" s="128"/>
      <c r="J31" s="128"/>
      <c r="K31" s="128"/>
      <c r="L31" s="128"/>
      <c r="M31" s="128"/>
      <c r="N31" s="128"/>
      <c r="O31" s="128"/>
      <c r="P31" s="128"/>
      <c r="Q31" s="128"/>
      <c r="R31" s="128"/>
      <c r="S31" s="128"/>
      <c r="T31" s="128"/>
      <c r="U31" s="128"/>
      <c r="V31" s="128"/>
      <c r="W31" s="128"/>
      <c r="X31" s="128"/>
      <c r="Y31" s="128"/>
      <c r="Z31" s="128"/>
      <c r="AA31" s="128"/>
      <c r="AB31" s="128"/>
      <c r="AC31" s="128"/>
      <c r="AD31" s="128"/>
      <c r="AE31" s="128"/>
      <c r="AF31" s="128"/>
      <c r="AG31" s="128"/>
      <c r="AH31" s="128"/>
      <c r="AI31" s="128"/>
      <c r="AJ31" s="128"/>
      <c r="AK31" s="128"/>
      <c r="AL31" s="128"/>
      <c r="AM31" s="128"/>
      <c r="AN31" s="128"/>
      <c r="AO31" s="10"/>
      <c r="AP31" s="1"/>
    </row>
    <row r="32" spans="1:42" s="116" customFormat="1" outlineLevel="1" x14ac:dyDescent="0.25">
      <c r="A32" s="1"/>
      <c r="B32" s="8"/>
      <c r="C32" s="68" t="s">
        <v>34</v>
      </c>
      <c r="D32" s="64"/>
      <c r="E32" s="65">
        <f t="shared" ref="E32:AB32" si="2">$D$41*$D$30*E22*E23</f>
        <v>90000</v>
      </c>
      <c r="F32" s="65">
        <f t="shared" si="2"/>
        <v>105000</v>
      </c>
      <c r="G32" s="65">
        <f t="shared" si="2"/>
        <v>120000</v>
      </c>
      <c r="H32" s="65">
        <f t="shared" si="2"/>
        <v>135000</v>
      </c>
      <c r="I32" s="65">
        <f t="shared" si="2"/>
        <v>142500</v>
      </c>
      <c r="J32" s="65">
        <f t="shared" si="2"/>
        <v>150000</v>
      </c>
      <c r="K32" s="65">
        <f t="shared" si="2"/>
        <v>150000</v>
      </c>
      <c r="L32" s="65">
        <f t="shared" si="2"/>
        <v>150000</v>
      </c>
      <c r="M32" s="65">
        <f t="shared" si="2"/>
        <v>165000</v>
      </c>
      <c r="N32" s="65">
        <f t="shared" si="2"/>
        <v>165000</v>
      </c>
      <c r="O32" s="65">
        <f t="shared" si="2"/>
        <v>165000</v>
      </c>
      <c r="P32" s="65">
        <f t="shared" si="2"/>
        <v>165000</v>
      </c>
      <c r="Q32" s="65">
        <f t="shared" si="2"/>
        <v>172500</v>
      </c>
      <c r="R32" s="65">
        <f t="shared" si="2"/>
        <v>172500</v>
      </c>
      <c r="S32" s="65">
        <f t="shared" si="2"/>
        <v>172500</v>
      </c>
      <c r="T32" s="65">
        <f t="shared" si="2"/>
        <v>172500</v>
      </c>
      <c r="U32" s="65">
        <f t="shared" si="2"/>
        <v>172500</v>
      </c>
      <c r="V32" s="65">
        <f t="shared" si="2"/>
        <v>172500</v>
      </c>
      <c r="W32" s="65">
        <f t="shared" si="2"/>
        <v>180000</v>
      </c>
      <c r="X32" s="65">
        <f t="shared" si="2"/>
        <v>180000</v>
      </c>
      <c r="Y32" s="65">
        <f t="shared" si="2"/>
        <v>180000</v>
      </c>
      <c r="Z32" s="65">
        <f t="shared" si="2"/>
        <v>180000</v>
      </c>
      <c r="AA32" s="65">
        <f t="shared" si="2"/>
        <v>180000</v>
      </c>
      <c r="AB32" s="65">
        <f t="shared" si="2"/>
        <v>180000</v>
      </c>
      <c r="AC32" s="65">
        <f t="shared" ref="AC32:AN32" si="3">$D$41*$D$30*AC22*AC23</f>
        <v>187500</v>
      </c>
      <c r="AD32" s="65">
        <f t="shared" si="3"/>
        <v>187500</v>
      </c>
      <c r="AE32" s="65">
        <f t="shared" si="3"/>
        <v>187500</v>
      </c>
      <c r="AF32" s="65">
        <f t="shared" si="3"/>
        <v>187500</v>
      </c>
      <c r="AG32" s="65">
        <f t="shared" si="3"/>
        <v>187500</v>
      </c>
      <c r="AH32" s="65">
        <f t="shared" si="3"/>
        <v>187500</v>
      </c>
      <c r="AI32" s="65">
        <f t="shared" si="3"/>
        <v>195000</v>
      </c>
      <c r="AJ32" s="65">
        <f t="shared" si="3"/>
        <v>195000</v>
      </c>
      <c r="AK32" s="65">
        <f t="shared" si="3"/>
        <v>195000</v>
      </c>
      <c r="AL32" s="65">
        <f t="shared" si="3"/>
        <v>195000</v>
      </c>
      <c r="AM32" s="65">
        <f t="shared" si="3"/>
        <v>195000</v>
      </c>
      <c r="AN32" s="65">
        <f t="shared" si="3"/>
        <v>195000</v>
      </c>
      <c r="AO32" s="10"/>
      <c r="AP32" s="1"/>
    </row>
    <row r="33" spans="1:42" s="116" customFormat="1" x14ac:dyDescent="0.25">
      <c r="A33" s="1"/>
      <c r="B33" s="8"/>
      <c r="C33" s="64" t="s">
        <v>172</v>
      </c>
      <c r="D33" s="64"/>
      <c r="E33" s="127"/>
      <c r="F33" s="127"/>
      <c r="G33" s="127"/>
      <c r="H33" s="127"/>
      <c r="I33" s="127"/>
      <c r="J33" s="127"/>
      <c r="K33" s="127"/>
      <c r="L33" s="127"/>
      <c r="M33" s="127"/>
      <c r="N33" s="127"/>
      <c r="O33" s="127"/>
      <c r="P33" s="127"/>
      <c r="Q33" s="127"/>
      <c r="R33" s="127"/>
      <c r="S33" s="127"/>
      <c r="T33" s="127"/>
      <c r="U33" s="127"/>
      <c r="V33" s="127"/>
      <c r="W33" s="127"/>
      <c r="X33" s="127"/>
      <c r="Y33" s="127"/>
      <c r="Z33" s="127"/>
      <c r="AA33" s="127"/>
      <c r="AB33" s="127"/>
      <c r="AC33" s="127"/>
      <c r="AD33" s="127"/>
      <c r="AE33" s="127"/>
      <c r="AF33" s="127"/>
      <c r="AG33" s="127"/>
      <c r="AH33" s="127"/>
      <c r="AI33" s="127"/>
      <c r="AJ33" s="127"/>
      <c r="AK33" s="127"/>
      <c r="AL33" s="127"/>
      <c r="AM33" s="127"/>
      <c r="AN33" s="127"/>
      <c r="AO33" s="10"/>
      <c r="AP33" s="1"/>
    </row>
    <row r="34" spans="1:42" s="116" customFormat="1" outlineLevel="1" collapsed="1" x14ac:dyDescent="0.25">
      <c r="A34" s="1"/>
      <c r="B34" s="8"/>
      <c r="C34" s="68" t="s">
        <v>72</v>
      </c>
      <c r="D34" s="267">
        <v>0.15</v>
      </c>
      <c r="E34" s="128"/>
      <c r="F34" s="128"/>
      <c r="G34" s="128"/>
      <c r="H34" s="128"/>
      <c r="I34" s="128"/>
      <c r="J34" s="128"/>
      <c r="K34" s="128"/>
      <c r="L34" s="128"/>
      <c r="M34" s="128"/>
      <c r="N34" s="128"/>
      <c r="O34" s="128"/>
      <c r="P34" s="128"/>
      <c r="Q34" s="128"/>
      <c r="R34" s="128"/>
      <c r="S34" s="128"/>
      <c r="T34" s="128"/>
      <c r="U34" s="128"/>
      <c r="V34" s="128"/>
      <c r="W34" s="128"/>
      <c r="X34" s="128"/>
      <c r="Y34" s="128"/>
      <c r="Z34" s="128"/>
      <c r="AA34" s="128"/>
      <c r="AB34" s="128"/>
      <c r="AC34" s="128"/>
      <c r="AD34" s="128"/>
      <c r="AE34" s="128"/>
      <c r="AF34" s="128"/>
      <c r="AG34" s="128"/>
      <c r="AH34" s="128"/>
      <c r="AI34" s="128"/>
      <c r="AJ34" s="128"/>
      <c r="AK34" s="128"/>
      <c r="AL34" s="128"/>
      <c r="AM34" s="128"/>
      <c r="AN34" s="128"/>
      <c r="AO34" s="10"/>
      <c r="AP34" s="1"/>
    </row>
    <row r="35" spans="1:42" s="111" customFormat="1" outlineLevel="1" x14ac:dyDescent="0.25">
      <c r="A35" s="1"/>
      <c r="B35" s="8"/>
      <c r="C35" s="68" t="s">
        <v>73</v>
      </c>
      <c r="D35" s="267">
        <v>4</v>
      </c>
      <c r="E35" s="128"/>
      <c r="F35" s="128"/>
      <c r="G35" s="128"/>
      <c r="H35" s="128"/>
      <c r="I35" s="128"/>
      <c r="J35" s="128"/>
      <c r="K35" s="128"/>
      <c r="L35" s="128"/>
      <c r="M35" s="128"/>
      <c r="N35" s="128"/>
      <c r="O35" s="128"/>
      <c r="P35" s="128"/>
      <c r="Q35" s="128"/>
      <c r="R35" s="128"/>
      <c r="S35" s="128"/>
      <c r="T35" s="128"/>
      <c r="U35" s="128"/>
      <c r="V35" s="128"/>
      <c r="W35" s="128"/>
      <c r="X35" s="128"/>
      <c r="Y35" s="128"/>
      <c r="Z35" s="128"/>
      <c r="AA35" s="128"/>
      <c r="AB35" s="128"/>
      <c r="AC35" s="128"/>
      <c r="AD35" s="128"/>
      <c r="AE35" s="128"/>
      <c r="AF35" s="128"/>
      <c r="AG35" s="128"/>
      <c r="AH35" s="128"/>
      <c r="AI35" s="128"/>
      <c r="AJ35" s="128"/>
      <c r="AK35" s="128"/>
      <c r="AL35" s="128"/>
      <c r="AM35" s="128"/>
      <c r="AN35" s="128"/>
      <c r="AO35" s="10"/>
      <c r="AP35" s="1"/>
    </row>
    <row r="36" spans="1:42" s="111" customFormat="1" outlineLevel="1" x14ac:dyDescent="0.25">
      <c r="A36" s="1"/>
      <c r="B36" s="8"/>
      <c r="C36" s="68" t="s">
        <v>34</v>
      </c>
      <c r="D36" s="64"/>
      <c r="E36" s="65">
        <f t="shared" ref="E36:AB36" si="4">$D$41*$D$34*E22*E23</f>
        <v>45000</v>
      </c>
      <c r="F36" s="65">
        <f t="shared" si="4"/>
        <v>52500</v>
      </c>
      <c r="G36" s="65">
        <f t="shared" si="4"/>
        <v>60000</v>
      </c>
      <c r="H36" s="65">
        <f t="shared" si="4"/>
        <v>67500</v>
      </c>
      <c r="I36" s="65">
        <f t="shared" si="4"/>
        <v>71250</v>
      </c>
      <c r="J36" s="65">
        <f t="shared" si="4"/>
        <v>75000</v>
      </c>
      <c r="K36" s="65">
        <f t="shared" si="4"/>
        <v>75000</v>
      </c>
      <c r="L36" s="65">
        <f t="shared" si="4"/>
        <v>75000</v>
      </c>
      <c r="M36" s="65">
        <f t="shared" si="4"/>
        <v>82500</v>
      </c>
      <c r="N36" s="65">
        <f t="shared" si="4"/>
        <v>82500</v>
      </c>
      <c r="O36" s="65">
        <f t="shared" si="4"/>
        <v>82500</v>
      </c>
      <c r="P36" s="65">
        <f t="shared" si="4"/>
        <v>82500</v>
      </c>
      <c r="Q36" s="65">
        <f t="shared" si="4"/>
        <v>86250</v>
      </c>
      <c r="R36" s="65">
        <f t="shared" si="4"/>
        <v>86250</v>
      </c>
      <c r="S36" s="65">
        <f t="shared" si="4"/>
        <v>86250</v>
      </c>
      <c r="T36" s="65">
        <f t="shared" si="4"/>
        <v>86250</v>
      </c>
      <c r="U36" s="65">
        <f t="shared" si="4"/>
        <v>86250</v>
      </c>
      <c r="V36" s="65">
        <f t="shared" si="4"/>
        <v>86250</v>
      </c>
      <c r="W36" s="65">
        <f t="shared" si="4"/>
        <v>90000</v>
      </c>
      <c r="X36" s="65">
        <f t="shared" si="4"/>
        <v>90000</v>
      </c>
      <c r="Y36" s="65">
        <f t="shared" si="4"/>
        <v>90000</v>
      </c>
      <c r="Z36" s="65">
        <f t="shared" si="4"/>
        <v>90000</v>
      </c>
      <c r="AA36" s="65">
        <f t="shared" si="4"/>
        <v>90000</v>
      </c>
      <c r="AB36" s="65">
        <f t="shared" si="4"/>
        <v>90000</v>
      </c>
      <c r="AC36" s="65">
        <f t="shared" ref="AC36:AN36" si="5">$D$41*$D$34*AC22*AC23</f>
        <v>93750</v>
      </c>
      <c r="AD36" s="65">
        <f t="shared" si="5"/>
        <v>93750</v>
      </c>
      <c r="AE36" s="65">
        <f t="shared" si="5"/>
        <v>93750</v>
      </c>
      <c r="AF36" s="65">
        <f t="shared" si="5"/>
        <v>93750</v>
      </c>
      <c r="AG36" s="65">
        <f t="shared" si="5"/>
        <v>93750</v>
      </c>
      <c r="AH36" s="65">
        <f t="shared" si="5"/>
        <v>93750</v>
      </c>
      <c r="AI36" s="65">
        <f t="shared" si="5"/>
        <v>97500</v>
      </c>
      <c r="AJ36" s="65">
        <f t="shared" si="5"/>
        <v>97500</v>
      </c>
      <c r="AK36" s="65">
        <f t="shared" si="5"/>
        <v>97500</v>
      </c>
      <c r="AL36" s="65">
        <f t="shared" si="5"/>
        <v>97500</v>
      </c>
      <c r="AM36" s="65">
        <f t="shared" si="5"/>
        <v>97500</v>
      </c>
      <c r="AN36" s="65">
        <f t="shared" si="5"/>
        <v>97500</v>
      </c>
      <c r="AO36" s="10"/>
      <c r="AP36" s="1"/>
    </row>
    <row r="37" spans="1:42" s="119" customFormat="1" x14ac:dyDescent="0.25">
      <c r="A37" s="1"/>
      <c r="B37" s="8"/>
      <c r="C37" s="64" t="s">
        <v>166</v>
      </c>
      <c r="D37" s="64"/>
      <c r="E37" s="127"/>
      <c r="F37" s="127"/>
      <c r="G37" s="127"/>
      <c r="H37" s="127"/>
      <c r="I37" s="127"/>
      <c r="J37" s="127"/>
      <c r="K37" s="127"/>
      <c r="L37" s="127"/>
      <c r="M37" s="127"/>
      <c r="N37" s="127"/>
      <c r="O37" s="127"/>
      <c r="P37" s="127"/>
      <c r="Q37" s="127"/>
      <c r="R37" s="127"/>
      <c r="S37" s="127"/>
      <c r="T37" s="127"/>
      <c r="U37" s="127"/>
      <c r="V37" s="127"/>
      <c r="W37" s="127"/>
      <c r="X37" s="127"/>
      <c r="Y37" s="127"/>
      <c r="Z37" s="127"/>
      <c r="AA37" s="127"/>
      <c r="AB37" s="127"/>
      <c r="AC37" s="127"/>
      <c r="AD37" s="127"/>
      <c r="AE37" s="127"/>
      <c r="AF37" s="127"/>
      <c r="AG37" s="127"/>
      <c r="AH37" s="127"/>
      <c r="AI37" s="127"/>
      <c r="AJ37" s="127"/>
      <c r="AK37" s="127"/>
      <c r="AL37" s="127"/>
      <c r="AM37" s="127"/>
      <c r="AN37" s="127"/>
      <c r="AO37" s="10"/>
      <c r="AP37" s="1"/>
    </row>
    <row r="38" spans="1:42" s="119" customFormat="1" outlineLevel="1" collapsed="1" x14ac:dyDescent="0.25">
      <c r="A38" s="1"/>
      <c r="B38" s="8"/>
      <c r="C38" s="68" t="s">
        <v>72</v>
      </c>
      <c r="D38" s="267">
        <v>0.05</v>
      </c>
      <c r="E38" s="128"/>
      <c r="F38" s="128"/>
      <c r="G38" s="128"/>
      <c r="H38" s="128"/>
      <c r="I38" s="128"/>
      <c r="J38" s="128"/>
      <c r="K38" s="128"/>
      <c r="L38" s="128"/>
      <c r="M38" s="128"/>
      <c r="N38" s="128"/>
      <c r="O38" s="128"/>
      <c r="P38" s="128"/>
      <c r="Q38" s="128"/>
      <c r="R38" s="128"/>
      <c r="S38" s="128"/>
      <c r="T38" s="128"/>
      <c r="U38" s="128"/>
      <c r="V38" s="128"/>
      <c r="W38" s="128"/>
      <c r="X38" s="128"/>
      <c r="Y38" s="128"/>
      <c r="Z38" s="128"/>
      <c r="AA38" s="128"/>
      <c r="AB38" s="128"/>
      <c r="AC38" s="128"/>
      <c r="AD38" s="128"/>
      <c r="AE38" s="128"/>
      <c r="AF38" s="128"/>
      <c r="AG38" s="128"/>
      <c r="AH38" s="128"/>
      <c r="AI38" s="128"/>
      <c r="AJ38" s="128"/>
      <c r="AK38" s="128"/>
      <c r="AL38" s="128"/>
      <c r="AM38" s="128"/>
      <c r="AN38" s="128"/>
      <c r="AO38" s="10"/>
      <c r="AP38" s="1"/>
    </row>
    <row r="39" spans="1:42" s="119" customFormat="1" outlineLevel="1" x14ac:dyDescent="0.25">
      <c r="A39" s="1"/>
      <c r="B39" s="8"/>
      <c r="C39" s="68" t="s">
        <v>73</v>
      </c>
      <c r="D39" s="267">
        <v>4</v>
      </c>
      <c r="E39" s="128"/>
      <c r="F39" s="128"/>
      <c r="G39" s="128"/>
      <c r="H39" s="128"/>
      <c r="I39" s="128"/>
      <c r="J39" s="128"/>
      <c r="K39" s="128"/>
      <c r="L39" s="128"/>
      <c r="M39" s="128"/>
      <c r="N39" s="128"/>
      <c r="O39" s="128"/>
      <c r="P39" s="128"/>
      <c r="Q39" s="128"/>
      <c r="R39" s="128"/>
      <c r="S39" s="128"/>
      <c r="T39" s="128"/>
      <c r="U39" s="128"/>
      <c r="V39" s="128"/>
      <c r="W39" s="128"/>
      <c r="X39" s="128"/>
      <c r="Y39" s="128"/>
      <c r="Z39" s="128"/>
      <c r="AA39" s="128"/>
      <c r="AB39" s="128"/>
      <c r="AC39" s="128"/>
      <c r="AD39" s="128"/>
      <c r="AE39" s="128"/>
      <c r="AF39" s="128"/>
      <c r="AG39" s="128"/>
      <c r="AH39" s="128"/>
      <c r="AI39" s="128"/>
      <c r="AJ39" s="128"/>
      <c r="AK39" s="128"/>
      <c r="AL39" s="128"/>
      <c r="AM39" s="128"/>
      <c r="AN39" s="128"/>
      <c r="AO39" s="10"/>
      <c r="AP39" s="1"/>
    </row>
    <row r="40" spans="1:42" s="119" customFormat="1" outlineLevel="1" x14ac:dyDescent="0.25">
      <c r="A40" s="1"/>
      <c r="B40" s="8"/>
      <c r="C40" s="68" t="s">
        <v>34</v>
      </c>
      <c r="D40" s="64"/>
      <c r="E40" s="65">
        <f t="shared" ref="E40:AB40" si="6">$D$41*$D$38*E22*E23</f>
        <v>15000</v>
      </c>
      <c r="F40" s="65">
        <f t="shared" si="6"/>
        <v>17500</v>
      </c>
      <c r="G40" s="65">
        <f t="shared" si="6"/>
        <v>20000</v>
      </c>
      <c r="H40" s="65">
        <f t="shared" si="6"/>
        <v>22500</v>
      </c>
      <c r="I40" s="65">
        <f t="shared" si="6"/>
        <v>23750</v>
      </c>
      <c r="J40" s="65">
        <f t="shared" si="6"/>
        <v>25000</v>
      </c>
      <c r="K40" s="65">
        <f t="shared" si="6"/>
        <v>25000</v>
      </c>
      <c r="L40" s="65">
        <f t="shared" si="6"/>
        <v>25000</v>
      </c>
      <c r="M40" s="65">
        <f t="shared" si="6"/>
        <v>27500.000000000004</v>
      </c>
      <c r="N40" s="65">
        <f t="shared" si="6"/>
        <v>27500.000000000004</v>
      </c>
      <c r="O40" s="65">
        <f t="shared" si="6"/>
        <v>27500.000000000004</v>
      </c>
      <c r="P40" s="65">
        <f t="shared" si="6"/>
        <v>27500.000000000004</v>
      </c>
      <c r="Q40" s="65">
        <f t="shared" si="6"/>
        <v>28749.999999999996</v>
      </c>
      <c r="R40" s="65">
        <f t="shared" si="6"/>
        <v>28749.999999999996</v>
      </c>
      <c r="S40" s="65">
        <f t="shared" si="6"/>
        <v>28749.999999999996</v>
      </c>
      <c r="T40" s="65">
        <f t="shared" si="6"/>
        <v>28749.999999999996</v>
      </c>
      <c r="U40" s="65">
        <f t="shared" si="6"/>
        <v>28749.999999999996</v>
      </c>
      <c r="V40" s="65">
        <f t="shared" si="6"/>
        <v>28749.999999999996</v>
      </c>
      <c r="W40" s="65">
        <f t="shared" si="6"/>
        <v>30000</v>
      </c>
      <c r="X40" s="65">
        <f t="shared" si="6"/>
        <v>30000</v>
      </c>
      <c r="Y40" s="65">
        <f t="shared" si="6"/>
        <v>30000</v>
      </c>
      <c r="Z40" s="65">
        <f t="shared" si="6"/>
        <v>30000</v>
      </c>
      <c r="AA40" s="65">
        <f t="shared" si="6"/>
        <v>30000</v>
      </c>
      <c r="AB40" s="65">
        <f t="shared" si="6"/>
        <v>30000</v>
      </c>
      <c r="AC40" s="65">
        <f t="shared" ref="AC40:AN40" si="7">$D$41*$D$38*AC22*AC23</f>
        <v>31250</v>
      </c>
      <c r="AD40" s="65">
        <f t="shared" si="7"/>
        <v>31250</v>
      </c>
      <c r="AE40" s="65">
        <f t="shared" si="7"/>
        <v>31250</v>
      </c>
      <c r="AF40" s="65">
        <f t="shared" si="7"/>
        <v>31250</v>
      </c>
      <c r="AG40" s="65">
        <f t="shared" si="7"/>
        <v>31250</v>
      </c>
      <c r="AH40" s="65">
        <f t="shared" si="7"/>
        <v>31250</v>
      </c>
      <c r="AI40" s="65">
        <f t="shared" si="7"/>
        <v>32500</v>
      </c>
      <c r="AJ40" s="65">
        <f t="shared" si="7"/>
        <v>32500</v>
      </c>
      <c r="AK40" s="65">
        <f t="shared" si="7"/>
        <v>32500</v>
      </c>
      <c r="AL40" s="65">
        <f t="shared" si="7"/>
        <v>32500</v>
      </c>
      <c r="AM40" s="65">
        <f t="shared" si="7"/>
        <v>32500</v>
      </c>
      <c r="AN40" s="65">
        <f t="shared" si="7"/>
        <v>32500</v>
      </c>
      <c r="AO40" s="10"/>
      <c r="AP40" s="1"/>
    </row>
    <row r="41" spans="1:42" ht="15" customHeight="1" x14ac:dyDescent="0.25">
      <c r="B41" s="8"/>
      <c r="C41" s="66" t="s">
        <v>67</v>
      </c>
      <c r="D41" s="124">
        <f>500000*1</f>
        <v>500000</v>
      </c>
      <c r="E41" s="67">
        <f>E28+E32+E36+E40</f>
        <v>300000</v>
      </c>
      <c r="F41" s="67">
        <f t="shared" ref="F41:AB41" si="8">F28+F32+F36+F40</f>
        <v>350000</v>
      </c>
      <c r="G41" s="67">
        <f t="shared" si="8"/>
        <v>400000</v>
      </c>
      <c r="H41" s="67">
        <f t="shared" si="8"/>
        <v>450000</v>
      </c>
      <c r="I41" s="67">
        <f t="shared" si="8"/>
        <v>475000</v>
      </c>
      <c r="J41" s="67">
        <f t="shared" si="8"/>
        <v>500000</v>
      </c>
      <c r="K41" s="67">
        <f t="shared" si="8"/>
        <v>500000</v>
      </c>
      <c r="L41" s="67">
        <f t="shared" si="8"/>
        <v>500000</v>
      </c>
      <c r="M41" s="67">
        <f t="shared" si="8"/>
        <v>550000</v>
      </c>
      <c r="N41" s="67">
        <f t="shared" si="8"/>
        <v>550000</v>
      </c>
      <c r="O41" s="67">
        <f t="shared" si="8"/>
        <v>550000</v>
      </c>
      <c r="P41" s="67">
        <f t="shared" si="8"/>
        <v>550000</v>
      </c>
      <c r="Q41" s="67">
        <f t="shared" si="8"/>
        <v>575000</v>
      </c>
      <c r="R41" s="67">
        <f t="shared" si="8"/>
        <v>575000</v>
      </c>
      <c r="S41" s="67">
        <f t="shared" si="8"/>
        <v>575000</v>
      </c>
      <c r="T41" s="67">
        <f t="shared" si="8"/>
        <v>575000</v>
      </c>
      <c r="U41" s="67">
        <f t="shared" si="8"/>
        <v>575000</v>
      </c>
      <c r="V41" s="67">
        <f t="shared" si="8"/>
        <v>575000</v>
      </c>
      <c r="W41" s="67">
        <f t="shared" si="8"/>
        <v>600000</v>
      </c>
      <c r="X41" s="67">
        <f t="shared" si="8"/>
        <v>600000</v>
      </c>
      <c r="Y41" s="67">
        <f t="shared" si="8"/>
        <v>600000</v>
      </c>
      <c r="Z41" s="67">
        <f t="shared" si="8"/>
        <v>600000</v>
      </c>
      <c r="AA41" s="67">
        <f t="shared" si="8"/>
        <v>600000</v>
      </c>
      <c r="AB41" s="67">
        <f t="shared" si="8"/>
        <v>600000</v>
      </c>
      <c r="AC41" s="67">
        <f t="shared" ref="AC41:AN41" si="9">AC28+AC32+AC36+AC40</f>
        <v>625000</v>
      </c>
      <c r="AD41" s="67">
        <f t="shared" si="9"/>
        <v>625000</v>
      </c>
      <c r="AE41" s="67">
        <f t="shared" si="9"/>
        <v>625000</v>
      </c>
      <c r="AF41" s="67">
        <f t="shared" si="9"/>
        <v>625000</v>
      </c>
      <c r="AG41" s="67">
        <f t="shared" si="9"/>
        <v>625000</v>
      </c>
      <c r="AH41" s="67">
        <f t="shared" si="9"/>
        <v>625000</v>
      </c>
      <c r="AI41" s="67">
        <f t="shared" si="9"/>
        <v>650000</v>
      </c>
      <c r="AJ41" s="67">
        <f t="shared" si="9"/>
        <v>650000</v>
      </c>
      <c r="AK41" s="67">
        <f t="shared" si="9"/>
        <v>650000</v>
      </c>
      <c r="AL41" s="67">
        <f t="shared" si="9"/>
        <v>650000</v>
      </c>
      <c r="AM41" s="67">
        <f t="shared" si="9"/>
        <v>650000</v>
      </c>
      <c r="AN41" s="67">
        <f t="shared" si="9"/>
        <v>650000</v>
      </c>
      <c r="AO41" s="10"/>
    </row>
    <row r="42" spans="1:42" ht="15" customHeight="1" thickBot="1" x14ac:dyDescent="0.3">
      <c r="B42" s="13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5"/>
    </row>
  </sheetData>
  <mergeCells count="16">
    <mergeCell ref="C9:J9"/>
    <mergeCell ref="B3:AO3"/>
    <mergeCell ref="B4:AO4"/>
    <mergeCell ref="I7:K7"/>
    <mergeCell ref="I8:K8"/>
    <mergeCell ref="H6:J6"/>
    <mergeCell ref="C11:AN11"/>
    <mergeCell ref="E12:H12"/>
    <mergeCell ref="E13:H13"/>
    <mergeCell ref="E15:H15"/>
    <mergeCell ref="E16:H16"/>
    <mergeCell ref="E17:H17"/>
    <mergeCell ref="E18:H18"/>
    <mergeCell ref="E19:H19"/>
    <mergeCell ref="E20:H20"/>
    <mergeCell ref="E14:H14"/>
  </mergeCells>
  <pageMargins left="0.70866141732283472" right="0.70866141732283472" top="0.74803149606299213" bottom="0.74803149606299213" header="0.31496062992125984" footer="0.31496062992125984"/>
  <pageSetup paperSize="9" scale="34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N45"/>
  <sheetViews>
    <sheetView zoomScale="80" zoomScaleNormal="80" workbookViewId="0"/>
  </sheetViews>
  <sheetFormatPr defaultColWidth="15.140625" defaultRowHeight="15" customHeight="1" outlineLevelRow="1" x14ac:dyDescent="0.25"/>
  <cols>
    <col min="1" max="2" width="5.28515625" style="38" customWidth="1"/>
    <col min="3" max="3" width="51" style="38" bestFit="1" customWidth="1"/>
    <col min="4" max="4" width="13" style="142" bestFit="1" customWidth="1"/>
    <col min="5" max="5" width="17.7109375" style="38" customWidth="1"/>
    <col min="6" max="11" width="13.42578125" style="38" bestFit="1" customWidth="1"/>
    <col min="12" max="19" width="13" style="38" bestFit="1" customWidth="1"/>
    <col min="20" max="27" width="13.42578125" style="38" bestFit="1" customWidth="1"/>
    <col min="28" max="39" width="13.42578125" style="251" customWidth="1"/>
    <col min="40" max="40" width="13.42578125" style="38" bestFit="1" customWidth="1"/>
    <col min="41" max="16384" width="15.140625" style="38"/>
  </cols>
  <sheetData>
    <row r="1" spans="2:40" ht="15" customHeight="1" thickBot="1" x14ac:dyDescent="0.3"/>
    <row r="2" spans="2:40" ht="15" customHeight="1" x14ac:dyDescent="0.25">
      <c r="B2" s="4"/>
      <c r="C2" s="17"/>
      <c r="D2" s="143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8"/>
    </row>
    <row r="3" spans="2:40" ht="20.25" x14ac:dyDescent="0.3">
      <c r="B3" s="274" t="s">
        <v>9</v>
      </c>
      <c r="C3" s="275"/>
      <c r="D3" s="275"/>
      <c r="E3" s="275"/>
      <c r="F3" s="275"/>
      <c r="G3" s="275"/>
      <c r="H3" s="275"/>
      <c r="I3" s="275"/>
      <c r="J3" s="275"/>
      <c r="K3" s="275"/>
      <c r="L3" s="275"/>
      <c r="M3" s="275"/>
      <c r="N3" s="275"/>
      <c r="O3" s="275"/>
      <c r="P3" s="275"/>
      <c r="Q3" s="275"/>
      <c r="R3" s="275"/>
      <c r="S3" s="275"/>
      <c r="T3" s="275"/>
      <c r="U3" s="275"/>
      <c r="V3" s="275"/>
      <c r="W3" s="275"/>
      <c r="X3" s="275"/>
      <c r="Y3" s="275"/>
      <c r="Z3" s="275"/>
      <c r="AA3" s="275"/>
      <c r="AB3" s="275"/>
      <c r="AC3" s="275"/>
      <c r="AD3" s="275"/>
      <c r="AE3" s="275"/>
      <c r="AF3" s="275"/>
      <c r="AG3" s="275"/>
      <c r="AH3" s="275"/>
      <c r="AI3" s="275"/>
      <c r="AJ3" s="275"/>
      <c r="AK3" s="275"/>
      <c r="AL3" s="275"/>
      <c r="AM3" s="275"/>
      <c r="AN3" s="276"/>
    </row>
    <row r="4" spans="2:40" ht="20.25" x14ac:dyDescent="0.3">
      <c r="B4" s="274" t="s">
        <v>115</v>
      </c>
      <c r="C4" s="275"/>
      <c r="D4" s="275"/>
      <c r="E4" s="275"/>
      <c r="F4" s="275"/>
      <c r="G4" s="275"/>
      <c r="H4" s="275"/>
      <c r="I4" s="275"/>
      <c r="J4" s="275"/>
      <c r="K4" s="275"/>
      <c r="L4" s="275"/>
      <c r="M4" s="275"/>
      <c r="N4" s="275"/>
      <c r="O4" s="275"/>
      <c r="P4" s="275"/>
      <c r="Q4" s="275"/>
      <c r="R4" s="275"/>
      <c r="S4" s="275"/>
      <c r="T4" s="275"/>
      <c r="U4" s="275"/>
      <c r="V4" s="275"/>
      <c r="W4" s="275"/>
      <c r="X4" s="275"/>
      <c r="Y4" s="275"/>
      <c r="Z4" s="275"/>
      <c r="AA4" s="275"/>
      <c r="AB4" s="275"/>
      <c r="AC4" s="275"/>
      <c r="AD4" s="275"/>
      <c r="AE4" s="275"/>
      <c r="AF4" s="275"/>
      <c r="AG4" s="275"/>
      <c r="AH4" s="275"/>
      <c r="AI4" s="275"/>
      <c r="AJ4" s="275"/>
      <c r="AK4" s="275"/>
      <c r="AL4" s="275"/>
      <c r="AM4" s="275"/>
      <c r="AN4" s="276"/>
    </row>
    <row r="5" spans="2:40" ht="59.25" customHeight="1" x14ac:dyDescent="0.25">
      <c r="B5" s="8"/>
      <c r="C5" s="1"/>
      <c r="D5" s="54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0"/>
    </row>
    <row r="6" spans="2:40" x14ac:dyDescent="0.25">
      <c r="B6" s="8"/>
      <c r="C6" s="1"/>
      <c r="D6" s="280" t="s">
        <v>11</v>
      </c>
      <c r="E6" s="280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0"/>
    </row>
    <row r="7" spans="2:40" x14ac:dyDescent="0.25">
      <c r="B7" s="8"/>
      <c r="C7" s="1"/>
      <c r="D7" s="269"/>
      <c r="E7" s="272" t="s">
        <v>7</v>
      </c>
      <c r="F7" s="272"/>
      <c r="G7" s="23"/>
      <c r="H7" s="23"/>
      <c r="I7" s="23"/>
      <c r="J7" s="1"/>
      <c r="K7" s="1"/>
      <c r="L7" s="1"/>
      <c r="M7" s="41"/>
      <c r="N7" s="41"/>
      <c r="O7" s="41"/>
      <c r="P7" s="250"/>
      <c r="Q7" s="250"/>
      <c r="R7" s="250"/>
      <c r="S7" s="250"/>
      <c r="T7" s="250"/>
      <c r="U7" s="250"/>
      <c r="V7" s="250"/>
      <c r="W7" s="250"/>
      <c r="X7" s="250"/>
      <c r="Y7" s="250"/>
      <c r="Z7" s="250"/>
      <c r="AA7" s="250"/>
      <c r="AB7" s="250"/>
      <c r="AC7" s="250"/>
      <c r="AD7" s="250"/>
      <c r="AE7" s="250"/>
      <c r="AF7" s="250"/>
      <c r="AG7" s="250"/>
      <c r="AH7" s="250"/>
      <c r="AI7" s="250"/>
      <c r="AJ7" s="250"/>
      <c r="AK7" s="250"/>
      <c r="AL7" s="250"/>
      <c r="AM7" s="250"/>
      <c r="AN7" s="10"/>
    </row>
    <row r="8" spans="2:40" x14ac:dyDescent="0.25">
      <c r="B8" s="8"/>
      <c r="C8" s="1"/>
      <c r="D8" s="144"/>
      <c r="E8" s="272" t="s">
        <v>8</v>
      </c>
      <c r="F8" s="272"/>
      <c r="G8" s="23"/>
      <c r="H8" s="23"/>
      <c r="I8" s="23"/>
      <c r="J8" s="1"/>
      <c r="K8" s="1"/>
      <c r="L8" s="1"/>
      <c r="M8" s="41"/>
      <c r="N8" s="41"/>
      <c r="O8" s="41"/>
      <c r="P8" s="250"/>
      <c r="Q8" s="250"/>
      <c r="R8" s="250"/>
      <c r="S8" s="250"/>
      <c r="T8" s="250"/>
      <c r="U8" s="250"/>
      <c r="V8" s="250"/>
      <c r="W8" s="250"/>
      <c r="X8" s="250"/>
      <c r="Y8" s="250"/>
      <c r="Z8" s="250"/>
      <c r="AA8" s="250"/>
      <c r="AB8" s="250"/>
      <c r="AC8" s="250"/>
      <c r="AD8" s="250"/>
      <c r="AE8" s="250"/>
      <c r="AF8" s="250"/>
      <c r="AG8" s="250"/>
      <c r="AH8" s="250"/>
      <c r="AI8" s="250"/>
      <c r="AJ8" s="250"/>
      <c r="AK8" s="250"/>
      <c r="AL8" s="250"/>
      <c r="AM8" s="250"/>
      <c r="AN8" s="10"/>
    </row>
    <row r="9" spans="2:40" ht="78" customHeight="1" x14ac:dyDescent="0.25">
      <c r="B9" s="8"/>
      <c r="C9" s="1"/>
      <c r="D9" s="54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0"/>
    </row>
    <row r="10" spans="2:40" ht="20.25" x14ac:dyDescent="0.3">
      <c r="B10" s="8"/>
      <c r="C10" s="79" t="s">
        <v>36</v>
      </c>
      <c r="D10" s="145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80"/>
      <c r="AN10" s="149"/>
    </row>
    <row r="11" spans="2:40" x14ac:dyDescent="0.25">
      <c r="B11" s="8"/>
      <c r="C11" s="30"/>
      <c r="D11" s="30" t="s">
        <v>101</v>
      </c>
      <c r="E11" s="31" t="str">
        <f>Продажи!E24</f>
        <v>1 месяц</v>
      </c>
      <c r="F11" s="31" t="str">
        <f>Продажи!F24</f>
        <v>2 месяц</v>
      </c>
      <c r="G11" s="31" t="str">
        <f>Продажи!G24</f>
        <v>3 месяц</v>
      </c>
      <c r="H11" s="31" t="str">
        <f>Продажи!H24</f>
        <v>4 месяц</v>
      </c>
      <c r="I11" s="31" t="str">
        <f>Продажи!I24</f>
        <v>5 месяц</v>
      </c>
      <c r="J11" s="31" t="str">
        <f>Продажи!J24</f>
        <v>6 месяц</v>
      </c>
      <c r="K11" s="31" t="str">
        <f>Продажи!K24</f>
        <v>7 месяц</v>
      </c>
      <c r="L11" s="31" t="str">
        <f>Продажи!L24</f>
        <v>8 месяц</v>
      </c>
      <c r="M11" s="31" t="str">
        <f>Продажи!M24</f>
        <v>9 месяц</v>
      </c>
      <c r="N11" s="31" t="str">
        <f>Продажи!N24</f>
        <v>10 месяц</v>
      </c>
      <c r="O11" s="31" t="str">
        <f>Продажи!O24</f>
        <v>11 месяц</v>
      </c>
      <c r="P11" s="31" t="str">
        <f>Продажи!P24</f>
        <v>12 месяц</v>
      </c>
      <c r="Q11" s="31" t="str">
        <f>Продажи!Q24</f>
        <v>13 месяц</v>
      </c>
      <c r="R11" s="31" t="str">
        <f>Продажи!R24</f>
        <v>14 месяц</v>
      </c>
      <c r="S11" s="31" t="str">
        <f>Продажи!S24</f>
        <v>15 месяц</v>
      </c>
      <c r="T11" s="31" t="str">
        <f>Продажи!T24</f>
        <v>16 месяц</v>
      </c>
      <c r="U11" s="31" t="str">
        <f>Продажи!U24</f>
        <v>17 месяц</v>
      </c>
      <c r="V11" s="31" t="str">
        <f>Продажи!V24</f>
        <v>18 месяц</v>
      </c>
      <c r="W11" s="31" t="str">
        <f>Продажи!W24</f>
        <v>19 месяц</v>
      </c>
      <c r="X11" s="31" t="str">
        <f>Продажи!X24</f>
        <v>20 месяц</v>
      </c>
      <c r="Y11" s="31" t="str">
        <f>Продажи!Y24</f>
        <v>21 месяц</v>
      </c>
      <c r="Z11" s="31" t="str">
        <f>Продажи!Z24</f>
        <v>22 месяц</v>
      </c>
      <c r="AA11" s="31" t="str">
        <f>Продажи!AA24</f>
        <v>23 месяц</v>
      </c>
      <c r="AB11" s="31" t="str">
        <f>Продажи!AB24</f>
        <v>24 месяц</v>
      </c>
      <c r="AC11" s="31" t="str">
        <f>Продажи!AC24</f>
        <v>25 месяц</v>
      </c>
      <c r="AD11" s="31" t="str">
        <f>Продажи!AD24</f>
        <v>26 месяц</v>
      </c>
      <c r="AE11" s="31" t="str">
        <f>Продажи!AE24</f>
        <v>27 месяц</v>
      </c>
      <c r="AF11" s="31" t="str">
        <f>Продажи!AF24</f>
        <v>28 месяц</v>
      </c>
      <c r="AG11" s="31" t="str">
        <f>Продажи!AG24</f>
        <v>29 месяц</v>
      </c>
      <c r="AH11" s="31" t="str">
        <f>Продажи!AH24</f>
        <v>30 месяц</v>
      </c>
      <c r="AI11" s="31" t="str">
        <f>Продажи!AI24</f>
        <v>31 месяц</v>
      </c>
      <c r="AJ11" s="31" t="str">
        <f>Продажи!AJ24</f>
        <v>32 месяц</v>
      </c>
      <c r="AK11" s="31" t="str">
        <f>Продажи!AK24</f>
        <v>33 месяц</v>
      </c>
      <c r="AL11" s="31" t="str">
        <f>Продажи!AL24</f>
        <v>34 месяц</v>
      </c>
      <c r="AM11" s="31" t="str">
        <f>Продажи!AM24</f>
        <v>35 месяц</v>
      </c>
      <c r="AN11" s="150" t="str">
        <f>Продажи!AN24</f>
        <v>36 месяц</v>
      </c>
    </row>
    <row r="12" spans="2:40" hidden="1" x14ac:dyDescent="0.25">
      <c r="B12" s="8"/>
      <c r="C12" s="30"/>
      <c r="D12" s="30"/>
      <c r="E12" s="31">
        <v>1</v>
      </c>
      <c r="F12" s="31">
        <v>2</v>
      </c>
      <c r="G12" s="31">
        <v>3</v>
      </c>
      <c r="H12" s="31">
        <v>4</v>
      </c>
      <c r="I12" s="31">
        <v>5</v>
      </c>
      <c r="J12" s="31">
        <v>6</v>
      </c>
      <c r="K12" s="31">
        <v>7</v>
      </c>
      <c r="L12" s="31">
        <v>8</v>
      </c>
      <c r="M12" s="31">
        <v>9</v>
      </c>
      <c r="N12" s="31">
        <v>10</v>
      </c>
      <c r="O12" s="31">
        <v>11</v>
      </c>
      <c r="P12" s="31">
        <v>12</v>
      </c>
      <c r="Q12" s="31">
        <v>13</v>
      </c>
      <c r="R12" s="31">
        <v>14</v>
      </c>
      <c r="S12" s="31">
        <v>15</v>
      </c>
      <c r="T12" s="31">
        <v>16</v>
      </c>
      <c r="U12" s="31">
        <v>17</v>
      </c>
      <c r="V12" s="31">
        <v>18</v>
      </c>
      <c r="W12" s="31">
        <v>19</v>
      </c>
      <c r="X12" s="31">
        <v>20</v>
      </c>
      <c r="Y12" s="31">
        <v>21</v>
      </c>
      <c r="Z12" s="31">
        <v>22</v>
      </c>
      <c r="AA12" s="31">
        <v>23</v>
      </c>
      <c r="AB12" s="31">
        <v>24</v>
      </c>
      <c r="AC12" s="31">
        <v>25</v>
      </c>
      <c r="AD12" s="31">
        <v>26</v>
      </c>
      <c r="AE12" s="31">
        <v>27</v>
      </c>
      <c r="AF12" s="31">
        <v>28</v>
      </c>
      <c r="AG12" s="31">
        <v>29</v>
      </c>
      <c r="AH12" s="31">
        <v>30</v>
      </c>
      <c r="AI12" s="31">
        <v>31</v>
      </c>
      <c r="AJ12" s="31">
        <v>32</v>
      </c>
      <c r="AK12" s="31">
        <v>33</v>
      </c>
      <c r="AL12" s="31">
        <v>34</v>
      </c>
      <c r="AM12" s="31">
        <v>35</v>
      </c>
      <c r="AN12" s="150">
        <v>36</v>
      </c>
    </row>
    <row r="13" spans="2:40" x14ac:dyDescent="0.25">
      <c r="B13" s="8"/>
      <c r="C13" s="32" t="s">
        <v>35</v>
      </c>
      <c r="D13" s="159">
        <f>SUM(E13:AN13)</f>
        <v>20375000</v>
      </c>
      <c r="E13" s="24">
        <f>Продажи!E41</f>
        <v>300000</v>
      </c>
      <c r="F13" s="24">
        <f>Продажи!F41</f>
        <v>350000</v>
      </c>
      <c r="G13" s="24">
        <f>Продажи!G41</f>
        <v>400000</v>
      </c>
      <c r="H13" s="24">
        <f>Продажи!H41</f>
        <v>450000</v>
      </c>
      <c r="I13" s="24">
        <f>Продажи!I41</f>
        <v>475000</v>
      </c>
      <c r="J13" s="24">
        <f>Продажи!J41</f>
        <v>500000</v>
      </c>
      <c r="K13" s="24">
        <f>Продажи!K41</f>
        <v>500000</v>
      </c>
      <c r="L13" s="24">
        <f>Продажи!L41</f>
        <v>500000</v>
      </c>
      <c r="M13" s="24">
        <f>Продажи!M41</f>
        <v>550000</v>
      </c>
      <c r="N13" s="24">
        <f>Продажи!N41</f>
        <v>550000</v>
      </c>
      <c r="O13" s="24">
        <f>Продажи!O41</f>
        <v>550000</v>
      </c>
      <c r="P13" s="24">
        <f>Продажи!P41</f>
        <v>550000</v>
      </c>
      <c r="Q13" s="24">
        <f>Продажи!Q41</f>
        <v>575000</v>
      </c>
      <c r="R13" s="24">
        <f>Продажи!R41</f>
        <v>575000</v>
      </c>
      <c r="S13" s="24">
        <f>Продажи!S41</f>
        <v>575000</v>
      </c>
      <c r="T13" s="24">
        <f>Продажи!T41</f>
        <v>575000</v>
      </c>
      <c r="U13" s="24">
        <f>Продажи!U41</f>
        <v>575000</v>
      </c>
      <c r="V13" s="24">
        <f>Продажи!V41</f>
        <v>575000</v>
      </c>
      <c r="W13" s="24">
        <f>Продажи!W41</f>
        <v>600000</v>
      </c>
      <c r="X13" s="24">
        <f>Продажи!X41</f>
        <v>600000</v>
      </c>
      <c r="Y13" s="24">
        <f>Продажи!Y41</f>
        <v>600000</v>
      </c>
      <c r="Z13" s="24">
        <f>Продажи!Z41</f>
        <v>600000</v>
      </c>
      <c r="AA13" s="24">
        <f>Продажи!AA41</f>
        <v>600000</v>
      </c>
      <c r="AB13" s="24">
        <f>Продажи!AB41</f>
        <v>600000</v>
      </c>
      <c r="AC13" s="24">
        <f>Продажи!AC41</f>
        <v>625000</v>
      </c>
      <c r="AD13" s="24">
        <f>Продажи!AD41</f>
        <v>625000</v>
      </c>
      <c r="AE13" s="24">
        <f>Продажи!AE41</f>
        <v>625000</v>
      </c>
      <c r="AF13" s="24">
        <f>Продажи!AF41</f>
        <v>625000</v>
      </c>
      <c r="AG13" s="24">
        <f>Продажи!AG41</f>
        <v>625000</v>
      </c>
      <c r="AH13" s="24">
        <f>Продажи!AH41</f>
        <v>625000</v>
      </c>
      <c r="AI13" s="24">
        <f>Продажи!AI41</f>
        <v>650000</v>
      </c>
      <c r="AJ13" s="24">
        <f>Продажи!AJ41</f>
        <v>650000</v>
      </c>
      <c r="AK13" s="24">
        <f>Продажи!AK41</f>
        <v>650000</v>
      </c>
      <c r="AL13" s="24">
        <f>Продажи!AL41</f>
        <v>650000</v>
      </c>
      <c r="AM13" s="24">
        <f>Продажи!AM41</f>
        <v>650000</v>
      </c>
      <c r="AN13" s="151">
        <f>Продажи!AN41</f>
        <v>650000</v>
      </c>
    </row>
    <row r="14" spans="2:40" s="61" customFormat="1" x14ac:dyDescent="0.25">
      <c r="B14" s="8"/>
      <c r="C14" s="32" t="s">
        <v>37</v>
      </c>
      <c r="D14" s="159">
        <f t="shared" ref="D14:D25" si="0">SUM(E14:AN14)</f>
        <v>15527785</v>
      </c>
      <c r="E14" s="24">
        <f>SUM(E15:E21)</f>
        <v>298341.25</v>
      </c>
      <c r="F14" s="24">
        <f t="shared" ref="F14:AA14" si="1">SUM(F15:F21)</f>
        <v>323341.25</v>
      </c>
      <c r="G14" s="24">
        <f t="shared" si="1"/>
        <v>348341.25</v>
      </c>
      <c r="H14" s="24">
        <f t="shared" si="1"/>
        <v>373341.25</v>
      </c>
      <c r="I14" s="24">
        <f t="shared" si="1"/>
        <v>385841.25</v>
      </c>
      <c r="J14" s="24">
        <f t="shared" si="1"/>
        <v>398341.25</v>
      </c>
      <c r="K14" s="24">
        <f t="shared" si="1"/>
        <v>398341.25</v>
      </c>
      <c r="L14" s="24">
        <f t="shared" si="1"/>
        <v>398341.25</v>
      </c>
      <c r="M14" s="24">
        <f t="shared" si="1"/>
        <v>423341.25</v>
      </c>
      <c r="N14" s="24">
        <f t="shared" si="1"/>
        <v>423341.25</v>
      </c>
      <c r="O14" s="24">
        <f t="shared" si="1"/>
        <v>423341.25</v>
      </c>
      <c r="P14" s="24">
        <f t="shared" si="1"/>
        <v>423341.25</v>
      </c>
      <c r="Q14" s="24">
        <f t="shared" si="1"/>
        <v>435841.25</v>
      </c>
      <c r="R14" s="24">
        <f t="shared" si="1"/>
        <v>435841.25</v>
      </c>
      <c r="S14" s="24">
        <f t="shared" si="1"/>
        <v>435841.25</v>
      </c>
      <c r="T14" s="24">
        <f t="shared" si="1"/>
        <v>435841.25</v>
      </c>
      <c r="U14" s="24">
        <f t="shared" si="1"/>
        <v>435841.25</v>
      </c>
      <c r="V14" s="24">
        <f t="shared" si="1"/>
        <v>435841.25</v>
      </c>
      <c r="W14" s="24">
        <f t="shared" si="1"/>
        <v>448341.25</v>
      </c>
      <c r="X14" s="24">
        <f t="shared" si="1"/>
        <v>448341.25</v>
      </c>
      <c r="Y14" s="24">
        <f t="shared" si="1"/>
        <v>448341.25</v>
      </c>
      <c r="Z14" s="24">
        <f t="shared" si="1"/>
        <v>448341.25</v>
      </c>
      <c r="AA14" s="24">
        <f t="shared" si="1"/>
        <v>448341.25</v>
      </c>
      <c r="AB14" s="24">
        <f t="shared" ref="AB14:AN14" si="2">SUM(AB15:AB21)</f>
        <v>448341.25</v>
      </c>
      <c r="AC14" s="24">
        <f t="shared" si="2"/>
        <v>460841.25</v>
      </c>
      <c r="AD14" s="24">
        <f t="shared" si="2"/>
        <v>460841.25</v>
      </c>
      <c r="AE14" s="24">
        <f t="shared" si="2"/>
        <v>460841.25</v>
      </c>
      <c r="AF14" s="24">
        <f t="shared" si="2"/>
        <v>460841.25</v>
      </c>
      <c r="AG14" s="24">
        <f t="shared" si="2"/>
        <v>460841.25</v>
      </c>
      <c r="AH14" s="24">
        <f t="shared" si="2"/>
        <v>460841.25</v>
      </c>
      <c r="AI14" s="24">
        <f t="shared" si="2"/>
        <v>473341.25</v>
      </c>
      <c r="AJ14" s="24">
        <f t="shared" si="2"/>
        <v>473341.25</v>
      </c>
      <c r="AK14" s="24">
        <f t="shared" si="2"/>
        <v>473341.25</v>
      </c>
      <c r="AL14" s="24">
        <f t="shared" si="2"/>
        <v>473341.25</v>
      </c>
      <c r="AM14" s="24">
        <f t="shared" si="2"/>
        <v>473341.25</v>
      </c>
      <c r="AN14" s="151">
        <f t="shared" si="2"/>
        <v>473341.25</v>
      </c>
    </row>
    <row r="15" spans="2:40" outlineLevel="1" x14ac:dyDescent="0.25">
      <c r="B15" s="8"/>
      <c r="C15" s="69" t="s">
        <v>38</v>
      </c>
      <c r="D15" s="160">
        <f t="shared" si="0"/>
        <v>6869250</v>
      </c>
      <c r="E15" s="28">
        <f>'Ежемесячные затраты'!$F$21*'Ежемесячные затраты'!$F$20+'Ежемесячные затраты'!$F$23*'Ежемесячные затраты'!$F$24+27%*Прибыль_окупаемость!E13</f>
        <v>119000</v>
      </c>
      <c r="F15" s="28">
        <f>'Ежемесячные затраты'!$F$21*'Ежемесячные затраты'!$F$20+'Ежемесячные затраты'!$F$23*'Ежемесячные затраты'!$F$24+27%*Прибыль_окупаемость!F13</f>
        <v>132500</v>
      </c>
      <c r="G15" s="28">
        <f>'Ежемесячные затраты'!$F$21*'Ежемесячные затраты'!$F$20+'Ежемесячные затраты'!$F$23*'Ежемесячные затраты'!$F$24+27%*Прибыль_окупаемость!G13</f>
        <v>146000</v>
      </c>
      <c r="H15" s="28">
        <f>'Ежемесячные затраты'!$F$21*'Ежемесячные затраты'!$F$20+'Ежемесячные затраты'!$F$23*'Ежемесячные затраты'!$F$24+27%*Прибыль_окупаемость!H13</f>
        <v>159500</v>
      </c>
      <c r="I15" s="28">
        <f>'Ежемесячные затраты'!$F$21*'Ежемесячные затраты'!$F$20+'Ежемесячные затраты'!$F$23*'Ежемесячные затраты'!$F$24+27%*Прибыль_окупаемость!I13</f>
        <v>166250</v>
      </c>
      <c r="J15" s="28">
        <f>'Ежемесячные затраты'!$F$21*'Ежемесячные затраты'!$F$20+'Ежемесячные затраты'!$F$23*'Ежемесячные затраты'!$F$24+27%*Прибыль_окупаемость!J13</f>
        <v>173000</v>
      </c>
      <c r="K15" s="28">
        <f>'Ежемесячные затраты'!$F$21*'Ежемесячные затраты'!$F$20+'Ежемесячные затраты'!$F$23*'Ежемесячные затраты'!$F$24+27%*Прибыль_окупаемость!K13</f>
        <v>173000</v>
      </c>
      <c r="L15" s="28">
        <f>'Ежемесячные затраты'!$F$21*'Ежемесячные затраты'!$F$20+'Ежемесячные затраты'!$F$23*'Ежемесячные затраты'!$F$24+27%*Прибыль_окупаемость!L13</f>
        <v>173000</v>
      </c>
      <c r="M15" s="28">
        <f>'Ежемесячные затраты'!$F$21*'Ежемесячные затраты'!$F$20+'Ежемесячные затраты'!$F$23*'Ежемесячные затраты'!$F$24+27%*Прибыль_окупаемость!M13</f>
        <v>186500</v>
      </c>
      <c r="N15" s="28">
        <f>'Ежемесячные затраты'!$F$21*'Ежемесячные затраты'!$F$20+'Ежемесячные затраты'!$F$23*'Ежемесячные затраты'!$F$24+27%*Прибыль_окупаемость!N13</f>
        <v>186500</v>
      </c>
      <c r="O15" s="28">
        <f>'Ежемесячные затраты'!$F$21*'Ежемесячные затраты'!$F$20+'Ежемесячные затраты'!$F$23*'Ежемесячные затраты'!$F$24+27%*Прибыль_окупаемость!O13</f>
        <v>186500</v>
      </c>
      <c r="P15" s="28">
        <f>'Ежемесячные затраты'!$F$21*'Ежемесячные затраты'!$F$20+'Ежемесячные затраты'!$F$23*'Ежемесячные затраты'!$F$24+27%*Прибыль_окупаемость!P13</f>
        <v>186500</v>
      </c>
      <c r="Q15" s="28">
        <f>'Ежемесячные затраты'!$F$21*'Ежемесячные затраты'!$F$20+'Ежемесячные затраты'!$F$23*'Ежемесячные затраты'!$F$24+27%*Прибыль_окупаемость!Q13</f>
        <v>193250</v>
      </c>
      <c r="R15" s="28">
        <f>'Ежемесячные затраты'!$F$21*'Ежемесячные затраты'!$F$20+'Ежемесячные затраты'!$F$23*'Ежемесячные затраты'!$F$24+27%*Прибыль_окупаемость!R13</f>
        <v>193250</v>
      </c>
      <c r="S15" s="28">
        <f>'Ежемесячные затраты'!$F$21*'Ежемесячные затраты'!$F$20+'Ежемесячные затраты'!$F$23*'Ежемесячные затраты'!$F$24+27%*Прибыль_окупаемость!S13</f>
        <v>193250</v>
      </c>
      <c r="T15" s="28">
        <f>'Ежемесячные затраты'!$F$21*'Ежемесячные затраты'!$F$20+'Ежемесячные затраты'!$F$23*'Ежемесячные затраты'!$F$24+27%*Прибыль_окупаемость!T13</f>
        <v>193250</v>
      </c>
      <c r="U15" s="28">
        <f>'Ежемесячные затраты'!$F$21*'Ежемесячные затраты'!$F$20+'Ежемесячные затраты'!$F$23*'Ежемесячные затраты'!$F$24+27%*Прибыль_окупаемость!U13</f>
        <v>193250</v>
      </c>
      <c r="V15" s="28">
        <f>'Ежемесячные затраты'!$F$21*'Ежемесячные затраты'!$F$20+'Ежемесячные затраты'!$F$23*'Ежемесячные затраты'!$F$24+27%*Прибыль_окупаемость!V13</f>
        <v>193250</v>
      </c>
      <c r="W15" s="28">
        <f>'Ежемесячные затраты'!$F$21*'Ежемесячные затраты'!$F$20+'Ежемесячные затраты'!$F$23*'Ежемесячные затраты'!$F$24+27%*Прибыль_окупаемость!W13</f>
        <v>200000</v>
      </c>
      <c r="X15" s="28">
        <f>'Ежемесячные затраты'!$F$21*'Ежемесячные затраты'!$F$20+'Ежемесячные затраты'!$F$23*'Ежемесячные затраты'!$F$24+27%*Прибыль_окупаемость!X13</f>
        <v>200000</v>
      </c>
      <c r="Y15" s="28">
        <f>'Ежемесячные затраты'!$F$21*'Ежемесячные затраты'!$F$20+'Ежемесячные затраты'!$F$23*'Ежемесячные затраты'!$F$24+27%*Прибыль_окупаемость!Y13</f>
        <v>200000</v>
      </c>
      <c r="Z15" s="28">
        <f>'Ежемесячные затраты'!$F$21*'Ежемесячные затраты'!$F$20+'Ежемесячные затраты'!$F$23*'Ежемесячные затраты'!$F$24+27%*Прибыль_окупаемость!Z13</f>
        <v>200000</v>
      </c>
      <c r="AA15" s="28">
        <f>'Ежемесячные затраты'!$F$21*'Ежемесячные затраты'!$F$20+'Ежемесячные затраты'!$F$23*'Ежемесячные затраты'!$F$24+27%*Прибыль_окупаемость!AA13</f>
        <v>200000</v>
      </c>
      <c r="AB15" s="28">
        <f>'Ежемесячные затраты'!$F$21*'Ежемесячные затраты'!$F$20+'Ежемесячные затраты'!$F$23*'Ежемесячные затраты'!$F$24+27%*Прибыль_окупаемость!AB13</f>
        <v>200000</v>
      </c>
      <c r="AC15" s="28">
        <f>'Ежемесячные затраты'!$F$21*'Ежемесячные затраты'!$F$20+'Ежемесячные затраты'!$F$23*'Ежемесячные затраты'!$F$24+27%*Прибыль_окупаемость!AC13</f>
        <v>206750</v>
      </c>
      <c r="AD15" s="28">
        <f>'Ежемесячные затраты'!$F$21*'Ежемесячные затраты'!$F$20+'Ежемесячные затраты'!$F$23*'Ежемесячные затраты'!$F$24+27%*Прибыль_окупаемость!AD13</f>
        <v>206750</v>
      </c>
      <c r="AE15" s="28">
        <f>'Ежемесячные затраты'!$F$21*'Ежемесячные затраты'!$F$20+'Ежемесячные затраты'!$F$23*'Ежемесячные затраты'!$F$24+27%*Прибыль_окупаемость!AE13</f>
        <v>206750</v>
      </c>
      <c r="AF15" s="28">
        <f>'Ежемесячные затраты'!$F$21*'Ежемесячные затраты'!$F$20+'Ежемесячные затраты'!$F$23*'Ежемесячные затраты'!$F$24+27%*Прибыль_окупаемость!AF13</f>
        <v>206750</v>
      </c>
      <c r="AG15" s="28">
        <f>'Ежемесячные затраты'!$F$21*'Ежемесячные затраты'!$F$20+'Ежемесячные затраты'!$F$23*'Ежемесячные затраты'!$F$24+27%*Прибыль_окупаемость!AG13</f>
        <v>206750</v>
      </c>
      <c r="AH15" s="28">
        <f>'Ежемесячные затраты'!$F$21*'Ежемесячные затраты'!$F$20+'Ежемесячные затраты'!$F$23*'Ежемесячные затраты'!$F$24+27%*Прибыль_окупаемость!AH13</f>
        <v>206750</v>
      </c>
      <c r="AI15" s="28">
        <f>'Ежемесячные затраты'!$F$21*'Ежемесячные затраты'!$F$20+'Ежемесячные затраты'!$F$23*'Ежемесячные затраты'!$F$24+27%*Прибыль_окупаемость!AI13</f>
        <v>213500</v>
      </c>
      <c r="AJ15" s="28">
        <f>'Ежемесячные затраты'!$F$21*'Ежемесячные затраты'!$F$20+'Ежемесячные затраты'!$F$23*'Ежемесячные затраты'!$F$24+27%*Прибыль_окупаемость!AJ13</f>
        <v>213500</v>
      </c>
      <c r="AK15" s="28">
        <f>'Ежемесячные затраты'!$F$21*'Ежемесячные затраты'!$F$20+'Ежемесячные затраты'!$F$23*'Ежемесячные затраты'!$F$24+27%*Прибыль_окупаемость!AK13</f>
        <v>213500</v>
      </c>
      <c r="AL15" s="28">
        <f>'Ежемесячные затраты'!$F$21*'Ежемесячные затраты'!$F$20+'Ежемесячные затраты'!$F$23*'Ежемесячные затраты'!$F$24+27%*Прибыль_окупаемость!AL13</f>
        <v>213500</v>
      </c>
      <c r="AM15" s="28">
        <f>'Ежемесячные затраты'!$F$21*'Ежемесячные затраты'!$F$20+'Ежемесячные затраты'!$F$23*'Ежемесячные затраты'!$F$24+27%*Прибыль_окупаемость!AM13</f>
        <v>213500</v>
      </c>
      <c r="AN15" s="28">
        <f>'Ежемесячные затраты'!$F$21*'Ежемесячные затраты'!$F$20+'Ежемесячные затраты'!$F$23*'Ежемесячные затраты'!$F$24+27%*Прибыль_окупаемость!AN13</f>
        <v>213500</v>
      </c>
    </row>
    <row r="16" spans="2:40" outlineLevel="1" x14ac:dyDescent="0.25">
      <c r="B16" s="8"/>
      <c r="C16" s="69" t="s">
        <v>48</v>
      </c>
      <c r="D16" s="160">
        <f t="shared" si="0"/>
        <v>2520000</v>
      </c>
      <c r="E16" s="28">
        <f>'Ежемесячные затраты'!$F$12</f>
        <v>70000</v>
      </c>
      <c r="F16" s="28">
        <f>'Ежемесячные затраты'!$F$12</f>
        <v>70000</v>
      </c>
      <c r="G16" s="28">
        <f>'Ежемесячные затраты'!$F$12</f>
        <v>70000</v>
      </c>
      <c r="H16" s="28">
        <f>'Ежемесячные затраты'!$F$12</f>
        <v>70000</v>
      </c>
      <c r="I16" s="28">
        <f>'Ежемесячные затраты'!$F$12</f>
        <v>70000</v>
      </c>
      <c r="J16" s="28">
        <f>'Ежемесячные затраты'!$F$12</f>
        <v>70000</v>
      </c>
      <c r="K16" s="28">
        <f>'Ежемесячные затраты'!$F$12</f>
        <v>70000</v>
      </c>
      <c r="L16" s="28">
        <f>'Ежемесячные затраты'!$F$12</f>
        <v>70000</v>
      </c>
      <c r="M16" s="28">
        <f>'Ежемесячные затраты'!$F$12</f>
        <v>70000</v>
      </c>
      <c r="N16" s="28">
        <f>'Ежемесячные затраты'!$F$12</f>
        <v>70000</v>
      </c>
      <c r="O16" s="28">
        <f>'Ежемесячные затраты'!$F$12</f>
        <v>70000</v>
      </c>
      <c r="P16" s="28">
        <f>'Ежемесячные затраты'!$F$12</f>
        <v>70000</v>
      </c>
      <c r="Q16" s="28">
        <f>'Ежемесячные затраты'!$F$12</f>
        <v>70000</v>
      </c>
      <c r="R16" s="28">
        <f>'Ежемесячные затраты'!$F$12</f>
        <v>70000</v>
      </c>
      <c r="S16" s="28">
        <f>'Ежемесячные затраты'!$F$12</f>
        <v>70000</v>
      </c>
      <c r="T16" s="28">
        <f>'Ежемесячные затраты'!$F$12</f>
        <v>70000</v>
      </c>
      <c r="U16" s="28">
        <f>'Ежемесячные затраты'!$F$12</f>
        <v>70000</v>
      </c>
      <c r="V16" s="28">
        <f>'Ежемесячные затраты'!$F$12</f>
        <v>70000</v>
      </c>
      <c r="W16" s="28">
        <f>'Ежемесячные затраты'!$F$12</f>
        <v>70000</v>
      </c>
      <c r="X16" s="28">
        <f>'Ежемесячные затраты'!$F$12</f>
        <v>70000</v>
      </c>
      <c r="Y16" s="28">
        <f>'Ежемесячные затраты'!$F$12</f>
        <v>70000</v>
      </c>
      <c r="Z16" s="28">
        <f>'Ежемесячные затраты'!$F$12</f>
        <v>70000</v>
      </c>
      <c r="AA16" s="28">
        <f>'Ежемесячные затраты'!$F$12</f>
        <v>70000</v>
      </c>
      <c r="AB16" s="28">
        <f>'Ежемесячные затраты'!$F$12</f>
        <v>70000</v>
      </c>
      <c r="AC16" s="28">
        <f>'Ежемесячные затраты'!$F$12</f>
        <v>70000</v>
      </c>
      <c r="AD16" s="28">
        <f>'Ежемесячные затраты'!$F$12</f>
        <v>70000</v>
      </c>
      <c r="AE16" s="28">
        <f>'Ежемесячные затраты'!$F$12</f>
        <v>70000</v>
      </c>
      <c r="AF16" s="28">
        <f>'Ежемесячные затраты'!$F$12</f>
        <v>70000</v>
      </c>
      <c r="AG16" s="28">
        <f>'Ежемесячные затраты'!$F$12</f>
        <v>70000</v>
      </c>
      <c r="AH16" s="28">
        <f>'Ежемесячные затраты'!$F$12</f>
        <v>70000</v>
      </c>
      <c r="AI16" s="28">
        <f>'Ежемесячные затраты'!$F$12</f>
        <v>70000</v>
      </c>
      <c r="AJ16" s="28">
        <f>'Ежемесячные затраты'!$F$12</f>
        <v>70000</v>
      </c>
      <c r="AK16" s="28">
        <f>'Ежемесячные затраты'!$F$12</f>
        <v>70000</v>
      </c>
      <c r="AL16" s="28">
        <f>'Ежемесячные затраты'!$F$12</f>
        <v>70000</v>
      </c>
      <c r="AM16" s="28">
        <f>'Ежемесячные затраты'!$F$12</f>
        <v>70000</v>
      </c>
      <c r="AN16" s="152">
        <f>'Ежемесячные затраты'!$F$12</f>
        <v>70000</v>
      </c>
    </row>
    <row r="17" spans="2:40" s="61" customFormat="1" outlineLevel="1" x14ac:dyDescent="0.25">
      <c r="B17" s="8"/>
      <c r="C17" s="69" t="s">
        <v>42</v>
      </c>
      <c r="D17" s="160">
        <f t="shared" si="0"/>
        <v>611250</v>
      </c>
      <c r="E17" s="28">
        <f>'Ежемесячные затраты'!$E$30*E13</f>
        <v>9000</v>
      </c>
      <c r="F17" s="28">
        <f>'Ежемесячные затраты'!$E$30*F13</f>
        <v>10500</v>
      </c>
      <c r="G17" s="28">
        <f>'Ежемесячные затраты'!$E$30*G13</f>
        <v>12000</v>
      </c>
      <c r="H17" s="28">
        <f>'Ежемесячные затраты'!$E$30*H13</f>
        <v>13500</v>
      </c>
      <c r="I17" s="28">
        <f>'Ежемесячные затраты'!$E$30*I13</f>
        <v>14250</v>
      </c>
      <c r="J17" s="28">
        <f>'Ежемесячные затраты'!$E$30*J13</f>
        <v>15000</v>
      </c>
      <c r="K17" s="28">
        <f>'Ежемесячные затраты'!$E$30*K13</f>
        <v>15000</v>
      </c>
      <c r="L17" s="28">
        <f>'Ежемесячные затраты'!$E$30*L13</f>
        <v>15000</v>
      </c>
      <c r="M17" s="28">
        <f>'Ежемесячные затраты'!$E$30*M13</f>
        <v>16500</v>
      </c>
      <c r="N17" s="28">
        <f>'Ежемесячные затраты'!$E$30*N13</f>
        <v>16500</v>
      </c>
      <c r="O17" s="28">
        <f>'Ежемесячные затраты'!$E$30*O13</f>
        <v>16500</v>
      </c>
      <c r="P17" s="28">
        <f>'Ежемесячные затраты'!$E$30*P13</f>
        <v>16500</v>
      </c>
      <c r="Q17" s="28">
        <f>'Ежемесячные затраты'!$E$30*Q13</f>
        <v>17250</v>
      </c>
      <c r="R17" s="28">
        <f>'Ежемесячные затраты'!$E$30*R13</f>
        <v>17250</v>
      </c>
      <c r="S17" s="28">
        <f>'Ежемесячные затраты'!$E$30*S13</f>
        <v>17250</v>
      </c>
      <c r="T17" s="28">
        <f>'Ежемесячные затраты'!$E$30*T13</f>
        <v>17250</v>
      </c>
      <c r="U17" s="28">
        <f>'Ежемесячные затраты'!$E$30*U13</f>
        <v>17250</v>
      </c>
      <c r="V17" s="28">
        <f>'Ежемесячные затраты'!$E$30*V13</f>
        <v>17250</v>
      </c>
      <c r="W17" s="28">
        <f>'Ежемесячные затраты'!$E$30*W13</f>
        <v>18000</v>
      </c>
      <c r="X17" s="28">
        <f>'Ежемесячные затраты'!$E$30*X13</f>
        <v>18000</v>
      </c>
      <c r="Y17" s="28">
        <f>'Ежемесячные затраты'!$E$30*Y13</f>
        <v>18000</v>
      </c>
      <c r="Z17" s="28">
        <f>'Ежемесячные затраты'!$E$30*Z13</f>
        <v>18000</v>
      </c>
      <c r="AA17" s="28">
        <f>'Ежемесячные затраты'!$E$30*AA13</f>
        <v>18000</v>
      </c>
      <c r="AB17" s="28">
        <f>'Ежемесячные затраты'!$E$30*AB13</f>
        <v>18000</v>
      </c>
      <c r="AC17" s="28">
        <f>'Ежемесячные затраты'!$E$30*AC13</f>
        <v>18750</v>
      </c>
      <c r="AD17" s="28">
        <f>'Ежемесячные затраты'!$E$30*AD13</f>
        <v>18750</v>
      </c>
      <c r="AE17" s="28">
        <f>'Ежемесячные затраты'!$E$30*AE13</f>
        <v>18750</v>
      </c>
      <c r="AF17" s="28">
        <f>'Ежемесячные затраты'!$E$30*AF13</f>
        <v>18750</v>
      </c>
      <c r="AG17" s="28">
        <f>'Ежемесячные затраты'!$E$30*AG13</f>
        <v>18750</v>
      </c>
      <c r="AH17" s="28">
        <f>'Ежемесячные затраты'!$E$30*AH13</f>
        <v>18750</v>
      </c>
      <c r="AI17" s="28">
        <f>'Ежемесячные затраты'!$E$30*AI13</f>
        <v>19500</v>
      </c>
      <c r="AJ17" s="28">
        <f>'Ежемесячные затраты'!$E$30*AJ13</f>
        <v>19500</v>
      </c>
      <c r="AK17" s="28">
        <f>'Ежемесячные затраты'!$E$30*AK13</f>
        <v>19500</v>
      </c>
      <c r="AL17" s="28">
        <f>'Ежемесячные затраты'!$E$30*AL13</f>
        <v>19500</v>
      </c>
      <c r="AM17" s="28">
        <f>'Ежемесячные затраты'!$E$30*AM13</f>
        <v>19500</v>
      </c>
      <c r="AN17" s="152">
        <f>'Ежемесячные затраты'!$E$30*AN13</f>
        <v>19500</v>
      </c>
    </row>
    <row r="18" spans="2:40" s="76" customFormat="1" outlineLevel="1" x14ac:dyDescent="0.25">
      <c r="B18" s="8"/>
      <c r="C18" s="69" t="s">
        <v>46</v>
      </c>
      <c r="D18" s="160">
        <f t="shared" si="0"/>
        <v>360000</v>
      </c>
      <c r="E18" s="28">
        <f>'Ежемесячные затраты'!$F$32</f>
        <v>10000</v>
      </c>
      <c r="F18" s="28">
        <f>'Ежемесячные затраты'!$F$32</f>
        <v>10000</v>
      </c>
      <c r="G18" s="28">
        <f>'Ежемесячные затраты'!$F$32</f>
        <v>10000</v>
      </c>
      <c r="H18" s="28">
        <f>'Ежемесячные затраты'!$F$32</f>
        <v>10000</v>
      </c>
      <c r="I18" s="28">
        <f>'Ежемесячные затраты'!$F$32</f>
        <v>10000</v>
      </c>
      <c r="J18" s="28">
        <f>'Ежемесячные затраты'!$F$32</f>
        <v>10000</v>
      </c>
      <c r="K18" s="28">
        <f>'Ежемесячные затраты'!$F$32</f>
        <v>10000</v>
      </c>
      <c r="L18" s="28">
        <f>'Ежемесячные затраты'!$F$32</f>
        <v>10000</v>
      </c>
      <c r="M18" s="28">
        <f>'Ежемесячные затраты'!$F$32</f>
        <v>10000</v>
      </c>
      <c r="N18" s="28">
        <f>'Ежемесячные затраты'!$F$32</f>
        <v>10000</v>
      </c>
      <c r="O18" s="28">
        <f>'Ежемесячные затраты'!$F$32</f>
        <v>10000</v>
      </c>
      <c r="P18" s="28">
        <f>'Ежемесячные затраты'!$F$32</f>
        <v>10000</v>
      </c>
      <c r="Q18" s="28">
        <f>'Ежемесячные затраты'!$F$32</f>
        <v>10000</v>
      </c>
      <c r="R18" s="28">
        <f>'Ежемесячные затраты'!$F$32</f>
        <v>10000</v>
      </c>
      <c r="S18" s="28">
        <f>'Ежемесячные затраты'!$F$32</f>
        <v>10000</v>
      </c>
      <c r="T18" s="28">
        <f>'Ежемесячные затраты'!$F$32</f>
        <v>10000</v>
      </c>
      <c r="U18" s="28">
        <f>'Ежемесячные затраты'!$F$32</f>
        <v>10000</v>
      </c>
      <c r="V18" s="28">
        <f>'Ежемесячные затраты'!$F$32</f>
        <v>10000</v>
      </c>
      <c r="W18" s="28">
        <f>'Ежемесячные затраты'!$F$32</f>
        <v>10000</v>
      </c>
      <c r="X18" s="28">
        <f>'Ежемесячные затраты'!$F$32</f>
        <v>10000</v>
      </c>
      <c r="Y18" s="28">
        <f>'Ежемесячные затраты'!$F$32</f>
        <v>10000</v>
      </c>
      <c r="Z18" s="28">
        <f>'Ежемесячные затраты'!$F$32</f>
        <v>10000</v>
      </c>
      <c r="AA18" s="28">
        <f>'Ежемесячные затраты'!$F$32</f>
        <v>10000</v>
      </c>
      <c r="AB18" s="28">
        <f>'Ежемесячные затраты'!$F$32</f>
        <v>10000</v>
      </c>
      <c r="AC18" s="28">
        <f>'Ежемесячные затраты'!$F$32</f>
        <v>10000</v>
      </c>
      <c r="AD18" s="28">
        <f>'Ежемесячные затраты'!$F$32</f>
        <v>10000</v>
      </c>
      <c r="AE18" s="28">
        <f>'Ежемесячные затраты'!$F$32</f>
        <v>10000</v>
      </c>
      <c r="AF18" s="28">
        <f>'Ежемесячные затраты'!$F$32</f>
        <v>10000</v>
      </c>
      <c r="AG18" s="28">
        <f>'Ежемесячные затраты'!$F$32</f>
        <v>10000</v>
      </c>
      <c r="AH18" s="28">
        <f>'Ежемесячные затраты'!$F$32</f>
        <v>10000</v>
      </c>
      <c r="AI18" s="28">
        <f>'Ежемесячные затраты'!$F$32</f>
        <v>10000</v>
      </c>
      <c r="AJ18" s="28">
        <f>'Ежемесячные затраты'!$F$32</f>
        <v>10000</v>
      </c>
      <c r="AK18" s="28">
        <f>'Ежемесячные затраты'!$F$32</f>
        <v>10000</v>
      </c>
      <c r="AL18" s="28">
        <f>'Ежемесячные затраты'!$F$32</f>
        <v>10000</v>
      </c>
      <c r="AM18" s="28">
        <f>'Ежемесячные затраты'!$F$32</f>
        <v>10000</v>
      </c>
      <c r="AN18" s="152">
        <f>'Ежемесячные затраты'!$F$32</f>
        <v>10000</v>
      </c>
    </row>
    <row r="19" spans="2:40" s="103" customFormat="1" outlineLevel="1" x14ac:dyDescent="0.25">
      <c r="B19" s="8"/>
      <c r="C19" s="69" t="s">
        <v>173</v>
      </c>
      <c r="D19" s="160">
        <f t="shared" si="0"/>
        <v>4075000</v>
      </c>
      <c r="E19" s="28">
        <f>Продажи!E28/(1+Продажи!$D$27)+Продажи!E32/(1+Продажи!$D$31)+Продажи!E36/(1+Продажи!$D$35)+Продажи!E40/(1+Продажи!$D$39)</f>
        <v>60000</v>
      </c>
      <c r="F19" s="28">
        <f>Продажи!F28/(1+Продажи!$D$27)+Продажи!F32/(1+Продажи!$D$31)+Продажи!F36/(1+Продажи!$D$35)+Продажи!F40/(1+Продажи!$D$39)</f>
        <v>70000</v>
      </c>
      <c r="G19" s="28">
        <f>Продажи!G28/(1+Продажи!$D$27)+Продажи!G32/(1+Продажи!$D$31)+Продажи!G36/(1+Продажи!$D$35)+Продажи!G40/(1+Продажи!$D$39)</f>
        <v>80000</v>
      </c>
      <c r="H19" s="28">
        <f>Продажи!H28/(1+Продажи!$D$27)+Продажи!H32/(1+Продажи!$D$31)+Продажи!H36/(1+Продажи!$D$35)+Продажи!H40/(1+Продажи!$D$39)</f>
        <v>90000</v>
      </c>
      <c r="I19" s="28">
        <f>Продажи!I28/(1+Продажи!$D$27)+Продажи!I32/(1+Продажи!$D$31)+Продажи!I36/(1+Продажи!$D$35)+Продажи!I40/(1+Продажи!$D$39)</f>
        <v>95000</v>
      </c>
      <c r="J19" s="28">
        <f>Продажи!J28/(1+Продажи!$D$27)+Продажи!J32/(1+Продажи!$D$31)+Продажи!J36/(1+Продажи!$D$35)+Продажи!J40/(1+Продажи!$D$39)</f>
        <v>100000</v>
      </c>
      <c r="K19" s="28">
        <f>Продажи!K28/(1+Продажи!$D$27)+Продажи!K32/(1+Продажи!$D$31)+Продажи!K36/(1+Продажи!$D$35)+Продажи!K40/(1+Продажи!$D$39)</f>
        <v>100000</v>
      </c>
      <c r="L19" s="28">
        <f>Продажи!L28/(1+Продажи!$D$27)+Продажи!L32/(1+Продажи!$D$31)+Продажи!L36/(1+Продажи!$D$35)+Продажи!L40/(1+Продажи!$D$39)</f>
        <v>100000</v>
      </c>
      <c r="M19" s="28">
        <f>Продажи!M28/(1+Продажи!$D$27)+Продажи!M32/(1+Продажи!$D$31)+Продажи!M36/(1+Продажи!$D$35)+Продажи!M40/(1+Продажи!$D$39)</f>
        <v>110000</v>
      </c>
      <c r="N19" s="28">
        <f>Продажи!N28/(1+Продажи!$D$27)+Продажи!N32/(1+Продажи!$D$31)+Продажи!N36/(1+Продажи!$D$35)+Продажи!N40/(1+Продажи!$D$39)</f>
        <v>110000</v>
      </c>
      <c r="O19" s="28">
        <f>Продажи!O28/(1+Продажи!$D$27)+Продажи!O32/(1+Продажи!$D$31)+Продажи!O36/(1+Продажи!$D$35)+Продажи!O40/(1+Продажи!$D$39)</f>
        <v>110000</v>
      </c>
      <c r="P19" s="28">
        <f>Продажи!P28/(1+Продажи!$D$27)+Продажи!P32/(1+Продажи!$D$31)+Продажи!P36/(1+Продажи!$D$35)+Продажи!P40/(1+Продажи!$D$39)</f>
        <v>110000</v>
      </c>
      <c r="Q19" s="28">
        <f>Продажи!Q28/(1+Продажи!$D$27)+Продажи!Q32/(1+Продажи!$D$31)+Продажи!Q36/(1+Продажи!$D$35)+Продажи!Q40/(1+Продажи!$D$39)</f>
        <v>115000</v>
      </c>
      <c r="R19" s="28">
        <f>Продажи!R28/(1+Продажи!$D$27)+Продажи!R32/(1+Продажи!$D$31)+Продажи!R36/(1+Продажи!$D$35)+Продажи!R40/(1+Продажи!$D$39)</f>
        <v>115000</v>
      </c>
      <c r="S19" s="28">
        <f>Продажи!S28/(1+Продажи!$D$27)+Продажи!S32/(1+Продажи!$D$31)+Продажи!S36/(1+Продажи!$D$35)+Продажи!S40/(1+Продажи!$D$39)</f>
        <v>115000</v>
      </c>
      <c r="T19" s="28">
        <f>Продажи!T28/(1+Продажи!$D$27)+Продажи!T32/(1+Продажи!$D$31)+Продажи!T36/(1+Продажи!$D$35)+Продажи!T40/(1+Продажи!$D$39)</f>
        <v>115000</v>
      </c>
      <c r="U19" s="28">
        <f>Продажи!U28/(1+Продажи!$D$27)+Продажи!U32/(1+Продажи!$D$31)+Продажи!U36/(1+Продажи!$D$35)+Продажи!U40/(1+Продажи!$D$39)</f>
        <v>115000</v>
      </c>
      <c r="V19" s="28">
        <f>Продажи!V28/(1+Продажи!$D$27)+Продажи!V32/(1+Продажи!$D$31)+Продажи!V36/(1+Продажи!$D$35)+Продажи!V40/(1+Продажи!$D$39)</f>
        <v>115000</v>
      </c>
      <c r="W19" s="28">
        <f>Продажи!W28/(1+Продажи!$D$27)+Продажи!W32/(1+Продажи!$D$31)+Продажи!W36/(1+Продажи!$D$35)+Продажи!W40/(1+Продажи!$D$39)</f>
        <v>120000</v>
      </c>
      <c r="X19" s="28">
        <f>Продажи!X28/(1+Продажи!$D$27)+Продажи!X32/(1+Продажи!$D$31)+Продажи!X36/(1+Продажи!$D$35)+Продажи!X40/(1+Продажи!$D$39)</f>
        <v>120000</v>
      </c>
      <c r="Y19" s="28">
        <f>Продажи!Y28/(1+Продажи!$D$27)+Продажи!Y32/(1+Продажи!$D$31)+Продажи!Y36/(1+Продажи!$D$35)+Продажи!Y40/(1+Продажи!$D$39)</f>
        <v>120000</v>
      </c>
      <c r="Z19" s="28">
        <f>Продажи!Z28/(1+Продажи!$D$27)+Продажи!Z32/(1+Продажи!$D$31)+Продажи!Z36/(1+Продажи!$D$35)+Продажи!Z40/(1+Продажи!$D$39)</f>
        <v>120000</v>
      </c>
      <c r="AA19" s="28">
        <f>Продажи!AA28/(1+Продажи!$D$27)+Продажи!AA32/(1+Продажи!$D$31)+Продажи!AA36/(1+Продажи!$D$35)+Продажи!AA40/(1+Продажи!$D$39)</f>
        <v>120000</v>
      </c>
      <c r="AB19" s="28">
        <f>Продажи!AB28/(1+Продажи!$D$27)+Продажи!AB32/(1+Продажи!$D$31)+Продажи!AB36/(1+Продажи!$D$35)+Продажи!AB40/(1+Продажи!$D$39)</f>
        <v>120000</v>
      </c>
      <c r="AC19" s="28">
        <f>Продажи!AC28/(1+Продажи!$D$27)+Продажи!AC32/(1+Продажи!$D$31)+Продажи!AC36/(1+Продажи!$D$35)+Продажи!AC40/(1+Продажи!$D$39)</f>
        <v>125000</v>
      </c>
      <c r="AD19" s="28">
        <f>Продажи!AD28/(1+Продажи!$D$27)+Продажи!AD32/(1+Продажи!$D$31)+Продажи!AD36/(1+Продажи!$D$35)+Продажи!AD40/(1+Продажи!$D$39)</f>
        <v>125000</v>
      </c>
      <c r="AE19" s="28">
        <f>Продажи!AE28/(1+Продажи!$D$27)+Продажи!AE32/(1+Продажи!$D$31)+Продажи!AE36/(1+Продажи!$D$35)+Продажи!AE40/(1+Продажи!$D$39)</f>
        <v>125000</v>
      </c>
      <c r="AF19" s="28">
        <f>Продажи!AF28/(1+Продажи!$D$27)+Продажи!AF32/(1+Продажи!$D$31)+Продажи!AF36/(1+Продажи!$D$35)+Продажи!AF40/(1+Продажи!$D$39)</f>
        <v>125000</v>
      </c>
      <c r="AG19" s="28">
        <f>Продажи!AG28/(1+Продажи!$D$27)+Продажи!AG32/(1+Продажи!$D$31)+Продажи!AG36/(1+Продажи!$D$35)+Продажи!AG40/(1+Продажи!$D$39)</f>
        <v>125000</v>
      </c>
      <c r="AH19" s="28">
        <f>Продажи!AH28/(1+Продажи!$D$27)+Продажи!AH32/(1+Продажи!$D$31)+Продажи!AH36/(1+Продажи!$D$35)+Продажи!AH40/(1+Продажи!$D$39)</f>
        <v>125000</v>
      </c>
      <c r="AI19" s="28">
        <f>Продажи!AI28/(1+Продажи!$D$27)+Продажи!AI32/(1+Продажи!$D$31)+Продажи!AI36/(1+Продажи!$D$35)+Продажи!AI40/(1+Продажи!$D$39)</f>
        <v>130000</v>
      </c>
      <c r="AJ19" s="28">
        <f>Продажи!AJ28/(1+Продажи!$D$27)+Продажи!AJ32/(1+Продажи!$D$31)+Продажи!AJ36/(1+Продажи!$D$35)+Продажи!AJ40/(1+Продажи!$D$39)</f>
        <v>130000</v>
      </c>
      <c r="AK19" s="28">
        <f>Продажи!AK28/(1+Продажи!$D$27)+Продажи!AK32/(1+Продажи!$D$31)+Продажи!AK36/(1+Продажи!$D$35)+Продажи!AK40/(1+Продажи!$D$39)</f>
        <v>130000</v>
      </c>
      <c r="AL19" s="28">
        <f>Продажи!AL28/(1+Продажи!$D$27)+Продажи!AL32/(1+Продажи!$D$31)+Продажи!AL36/(1+Продажи!$D$35)+Продажи!AL40/(1+Продажи!$D$39)</f>
        <v>130000</v>
      </c>
      <c r="AM19" s="28">
        <f>Продажи!AM28/(1+Продажи!$D$27)+Продажи!AM32/(1+Продажи!$D$31)+Продажи!AM36/(1+Продажи!$D$35)+Продажи!AM40/(1+Продажи!$D$39)</f>
        <v>130000</v>
      </c>
      <c r="AN19" s="152">
        <f>Продажи!AN28/(1+Продажи!$D$27)+Продажи!AN32/(1+Продажи!$D$31)+Продажи!AN36/(1+Продажи!$D$35)+Продажи!AN40/(1+Продажи!$D$39)</f>
        <v>130000</v>
      </c>
    </row>
    <row r="20" spans="2:40" s="141" customFormat="1" outlineLevel="1" x14ac:dyDescent="0.25">
      <c r="B20" s="8"/>
      <c r="C20" s="69" t="s">
        <v>104</v>
      </c>
      <c r="D20" s="160">
        <f t="shared" si="0"/>
        <v>0</v>
      </c>
      <c r="E20" s="28">
        <f>IF('Входящие данные'!E13=0,0,Кредитование!D8)</f>
        <v>0</v>
      </c>
      <c r="F20" s="28">
        <f>E20</f>
        <v>0</v>
      </c>
      <c r="G20" s="28">
        <f>F20</f>
        <v>0</v>
      </c>
      <c r="H20" s="28">
        <f t="shared" ref="H20:AA20" si="3">G20</f>
        <v>0</v>
      </c>
      <c r="I20" s="28">
        <f t="shared" si="3"/>
        <v>0</v>
      </c>
      <c r="J20" s="28">
        <f t="shared" si="3"/>
        <v>0</v>
      </c>
      <c r="K20" s="28">
        <f t="shared" si="3"/>
        <v>0</v>
      </c>
      <c r="L20" s="28">
        <f t="shared" si="3"/>
        <v>0</v>
      </c>
      <c r="M20" s="28">
        <f t="shared" si="3"/>
        <v>0</v>
      </c>
      <c r="N20" s="28">
        <f t="shared" si="3"/>
        <v>0</v>
      </c>
      <c r="O20" s="28">
        <f t="shared" si="3"/>
        <v>0</v>
      </c>
      <c r="P20" s="28">
        <f t="shared" si="3"/>
        <v>0</v>
      </c>
      <c r="Q20" s="28">
        <f t="shared" si="3"/>
        <v>0</v>
      </c>
      <c r="R20" s="28">
        <f t="shared" si="3"/>
        <v>0</v>
      </c>
      <c r="S20" s="28">
        <f t="shared" si="3"/>
        <v>0</v>
      </c>
      <c r="T20" s="28">
        <f t="shared" si="3"/>
        <v>0</v>
      </c>
      <c r="U20" s="28">
        <f t="shared" si="3"/>
        <v>0</v>
      </c>
      <c r="V20" s="28">
        <f t="shared" si="3"/>
        <v>0</v>
      </c>
      <c r="W20" s="28">
        <f t="shared" si="3"/>
        <v>0</v>
      </c>
      <c r="X20" s="28">
        <f t="shared" si="3"/>
        <v>0</v>
      </c>
      <c r="Y20" s="28">
        <f t="shared" si="3"/>
        <v>0</v>
      </c>
      <c r="Z20" s="28">
        <f t="shared" si="3"/>
        <v>0</v>
      </c>
      <c r="AA20" s="28">
        <f t="shared" si="3"/>
        <v>0</v>
      </c>
      <c r="AB20" s="28">
        <f t="shared" ref="AB20" si="4">AA20</f>
        <v>0</v>
      </c>
      <c r="AC20" s="28">
        <f t="shared" ref="AC20" si="5">AB20</f>
        <v>0</v>
      </c>
      <c r="AD20" s="28">
        <f t="shared" ref="AD20" si="6">AC20</f>
        <v>0</v>
      </c>
      <c r="AE20" s="28">
        <f t="shared" ref="AE20" si="7">AD20</f>
        <v>0</v>
      </c>
      <c r="AF20" s="28">
        <f t="shared" ref="AF20" si="8">AE20</f>
        <v>0</v>
      </c>
      <c r="AG20" s="28">
        <f t="shared" ref="AG20" si="9">AF20</f>
        <v>0</v>
      </c>
      <c r="AH20" s="28">
        <f t="shared" ref="AH20" si="10">AG20</f>
        <v>0</v>
      </c>
      <c r="AI20" s="28">
        <f t="shared" ref="AI20" si="11">AH20</f>
        <v>0</v>
      </c>
      <c r="AJ20" s="28">
        <f t="shared" ref="AJ20" si="12">AI20</f>
        <v>0</v>
      </c>
      <c r="AK20" s="28">
        <f t="shared" ref="AK20" si="13">AJ20</f>
        <v>0</v>
      </c>
      <c r="AL20" s="28">
        <f t="shared" ref="AL20" si="14">AK20</f>
        <v>0</v>
      </c>
      <c r="AM20" s="28">
        <f t="shared" ref="AM20" si="15">AL20</f>
        <v>0</v>
      </c>
      <c r="AN20" s="152">
        <f t="shared" ref="AN20" si="16">AM20</f>
        <v>0</v>
      </c>
    </row>
    <row r="21" spans="2:40" s="61" customFormat="1" outlineLevel="1" x14ac:dyDescent="0.25">
      <c r="B21" s="8"/>
      <c r="C21" s="34" t="s">
        <v>45</v>
      </c>
      <c r="D21" s="161">
        <f t="shared" si="0"/>
        <v>1092285</v>
      </c>
      <c r="E21" s="28">
        <f>'Ежемесячные затраты'!$F$26</f>
        <v>30341.25</v>
      </c>
      <c r="F21" s="28">
        <f>'Ежемесячные затраты'!$F$26</f>
        <v>30341.25</v>
      </c>
      <c r="G21" s="28">
        <f>'Ежемесячные затраты'!$F$26</f>
        <v>30341.25</v>
      </c>
      <c r="H21" s="28">
        <f>'Ежемесячные затраты'!$F$26</f>
        <v>30341.25</v>
      </c>
      <c r="I21" s="28">
        <f>'Ежемесячные затраты'!$F$26</f>
        <v>30341.25</v>
      </c>
      <c r="J21" s="28">
        <f>'Ежемесячные затраты'!$F$26</f>
        <v>30341.25</v>
      </c>
      <c r="K21" s="28">
        <f>'Ежемесячные затраты'!$F$26</f>
        <v>30341.25</v>
      </c>
      <c r="L21" s="28">
        <f>'Ежемесячные затраты'!$F$26</f>
        <v>30341.25</v>
      </c>
      <c r="M21" s="28">
        <f>'Ежемесячные затраты'!$F$26</f>
        <v>30341.25</v>
      </c>
      <c r="N21" s="28">
        <f>'Ежемесячные затраты'!$F$26</f>
        <v>30341.25</v>
      </c>
      <c r="O21" s="28">
        <f>'Ежемесячные затраты'!$F$26</f>
        <v>30341.25</v>
      </c>
      <c r="P21" s="28">
        <f>'Ежемесячные затраты'!$F$26</f>
        <v>30341.25</v>
      </c>
      <c r="Q21" s="28">
        <f>'Ежемесячные затраты'!$F$26</f>
        <v>30341.25</v>
      </c>
      <c r="R21" s="28">
        <f>'Ежемесячные затраты'!$F$26</f>
        <v>30341.25</v>
      </c>
      <c r="S21" s="28">
        <f>'Ежемесячные затраты'!$F$26</f>
        <v>30341.25</v>
      </c>
      <c r="T21" s="28">
        <f>'Ежемесячные затраты'!$F$26</f>
        <v>30341.25</v>
      </c>
      <c r="U21" s="28">
        <f>'Ежемесячные затраты'!$F$26</f>
        <v>30341.25</v>
      </c>
      <c r="V21" s="28">
        <f>'Ежемесячные затраты'!$F$26</f>
        <v>30341.25</v>
      </c>
      <c r="W21" s="28">
        <f>'Ежемесячные затраты'!$F$26</f>
        <v>30341.25</v>
      </c>
      <c r="X21" s="28">
        <f>'Ежемесячные затраты'!$F$26</f>
        <v>30341.25</v>
      </c>
      <c r="Y21" s="28">
        <f>'Ежемесячные затраты'!$F$26</f>
        <v>30341.25</v>
      </c>
      <c r="Z21" s="28">
        <f>'Ежемесячные затраты'!$F$26</f>
        <v>30341.25</v>
      </c>
      <c r="AA21" s="28">
        <f>'Ежемесячные затраты'!$F$26</f>
        <v>30341.25</v>
      </c>
      <c r="AB21" s="28">
        <f>'Ежемесячные затраты'!$F$26</f>
        <v>30341.25</v>
      </c>
      <c r="AC21" s="28">
        <f>'Ежемесячные затраты'!$F$26</f>
        <v>30341.25</v>
      </c>
      <c r="AD21" s="28">
        <f>'Ежемесячные затраты'!$F$26</f>
        <v>30341.25</v>
      </c>
      <c r="AE21" s="28">
        <f>'Ежемесячные затраты'!$F$26</f>
        <v>30341.25</v>
      </c>
      <c r="AF21" s="28">
        <f>'Ежемесячные затраты'!$F$26</f>
        <v>30341.25</v>
      </c>
      <c r="AG21" s="28">
        <f>'Ежемесячные затраты'!$F$26</f>
        <v>30341.25</v>
      </c>
      <c r="AH21" s="28">
        <f>'Ежемесячные затраты'!$F$26</f>
        <v>30341.25</v>
      </c>
      <c r="AI21" s="28">
        <f>'Ежемесячные затраты'!$F$26</f>
        <v>30341.25</v>
      </c>
      <c r="AJ21" s="28">
        <f>'Ежемесячные затраты'!$F$26</f>
        <v>30341.25</v>
      </c>
      <c r="AK21" s="28">
        <f>'Ежемесячные затраты'!$F$26</f>
        <v>30341.25</v>
      </c>
      <c r="AL21" s="28">
        <f>'Ежемесячные затраты'!$F$26</f>
        <v>30341.25</v>
      </c>
      <c r="AM21" s="28">
        <f>'Ежемесячные затраты'!$F$26</f>
        <v>30341.25</v>
      </c>
      <c r="AN21" s="152">
        <f>'Ежемесячные затраты'!$F$26</f>
        <v>30341.25</v>
      </c>
    </row>
    <row r="22" spans="2:40" ht="15.75" customHeight="1" x14ac:dyDescent="0.25">
      <c r="B22" s="8"/>
      <c r="C22" s="34" t="s">
        <v>4</v>
      </c>
      <c r="D22" s="161">
        <f t="shared" si="0"/>
        <v>1950000</v>
      </c>
      <c r="E22" s="33">
        <f>'Инвестиции на орг-цию бизнеса'!$E$15</f>
        <v>1950000</v>
      </c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153"/>
    </row>
    <row r="23" spans="2:40" s="39" customFormat="1" ht="15.75" customHeight="1" x14ac:dyDescent="0.25">
      <c r="B23" s="8"/>
      <c r="C23" s="50" t="s">
        <v>19</v>
      </c>
      <c r="D23" s="162">
        <f t="shared" si="0"/>
        <v>4847215</v>
      </c>
      <c r="E23" s="51">
        <f t="shared" ref="E23:AA23" si="17">E13-E14</f>
        <v>1658.75</v>
      </c>
      <c r="F23" s="51">
        <f t="shared" si="17"/>
        <v>26658.75</v>
      </c>
      <c r="G23" s="51">
        <f t="shared" si="17"/>
        <v>51658.75</v>
      </c>
      <c r="H23" s="51">
        <f t="shared" si="17"/>
        <v>76658.75</v>
      </c>
      <c r="I23" s="51">
        <f t="shared" si="17"/>
        <v>89158.75</v>
      </c>
      <c r="J23" s="51">
        <f t="shared" si="17"/>
        <v>101658.75</v>
      </c>
      <c r="K23" s="51">
        <f t="shared" si="17"/>
        <v>101658.75</v>
      </c>
      <c r="L23" s="51">
        <f t="shared" si="17"/>
        <v>101658.75</v>
      </c>
      <c r="M23" s="51">
        <f t="shared" si="17"/>
        <v>126658.75</v>
      </c>
      <c r="N23" s="51">
        <f t="shared" si="17"/>
        <v>126658.75</v>
      </c>
      <c r="O23" s="51">
        <f t="shared" si="17"/>
        <v>126658.75</v>
      </c>
      <c r="P23" s="51">
        <f t="shared" si="17"/>
        <v>126658.75</v>
      </c>
      <c r="Q23" s="51">
        <f t="shared" si="17"/>
        <v>139158.75</v>
      </c>
      <c r="R23" s="51">
        <f t="shared" si="17"/>
        <v>139158.75</v>
      </c>
      <c r="S23" s="51">
        <f t="shared" si="17"/>
        <v>139158.75</v>
      </c>
      <c r="T23" s="51">
        <f t="shared" si="17"/>
        <v>139158.75</v>
      </c>
      <c r="U23" s="51">
        <f t="shared" si="17"/>
        <v>139158.75</v>
      </c>
      <c r="V23" s="51">
        <f t="shared" si="17"/>
        <v>139158.75</v>
      </c>
      <c r="W23" s="51">
        <f t="shared" si="17"/>
        <v>151658.75</v>
      </c>
      <c r="X23" s="51">
        <f t="shared" si="17"/>
        <v>151658.75</v>
      </c>
      <c r="Y23" s="51">
        <f t="shared" si="17"/>
        <v>151658.75</v>
      </c>
      <c r="Z23" s="51">
        <f t="shared" si="17"/>
        <v>151658.75</v>
      </c>
      <c r="AA23" s="51">
        <f t="shared" si="17"/>
        <v>151658.75</v>
      </c>
      <c r="AB23" s="51">
        <f t="shared" ref="AB23:AN23" si="18">AB13-AB14</f>
        <v>151658.75</v>
      </c>
      <c r="AC23" s="51">
        <f t="shared" si="18"/>
        <v>164158.75</v>
      </c>
      <c r="AD23" s="51">
        <f t="shared" si="18"/>
        <v>164158.75</v>
      </c>
      <c r="AE23" s="51">
        <f t="shared" si="18"/>
        <v>164158.75</v>
      </c>
      <c r="AF23" s="51">
        <f t="shared" si="18"/>
        <v>164158.75</v>
      </c>
      <c r="AG23" s="51">
        <f t="shared" si="18"/>
        <v>164158.75</v>
      </c>
      <c r="AH23" s="51">
        <f t="shared" si="18"/>
        <v>164158.75</v>
      </c>
      <c r="AI23" s="51">
        <f t="shared" si="18"/>
        <v>176658.75</v>
      </c>
      <c r="AJ23" s="51">
        <f t="shared" si="18"/>
        <v>176658.75</v>
      </c>
      <c r="AK23" s="51">
        <f t="shared" si="18"/>
        <v>176658.75</v>
      </c>
      <c r="AL23" s="51">
        <f t="shared" si="18"/>
        <v>176658.75</v>
      </c>
      <c r="AM23" s="51">
        <f t="shared" si="18"/>
        <v>176658.75</v>
      </c>
      <c r="AN23" s="154">
        <f t="shared" si="18"/>
        <v>176658.75</v>
      </c>
    </row>
    <row r="24" spans="2:40" s="39" customFormat="1" ht="15.75" customHeight="1" x14ac:dyDescent="0.25">
      <c r="B24" s="8"/>
      <c r="C24" s="52" t="s">
        <v>20</v>
      </c>
      <c r="D24" s="162">
        <f t="shared" si="0"/>
        <v>75829727.5</v>
      </c>
      <c r="E24" s="51">
        <f>E23</f>
        <v>1658.75</v>
      </c>
      <c r="F24" s="51">
        <f>E24+F23</f>
        <v>28317.5</v>
      </c>
      <c r="G24" s="51">
        <f>F24+G23</f>
        <v>79976.25</v>
      </c>
      <c r="H24" s="51">
        <f t="shared" ref="H24:AA24" si="19">G24+H23</f>
        <v>156635</v>
      </c>
      <c r="I24" s="51">
        <f t="shared" si="19"/>
        <v>245793.75</v>
      </c>
      <c r="J24" s="51">
        <f t="shared" si="19"/>
        <v>347452.5</v>
      </c>
      <c r="K24" s="51">
        <f t="shared" si="19"/>
        <v>449111.25</v>
      </c>
      <c r="L24" s="51">
        <f t="shared" si="19"/>
        <v>550770</v>
      </c>
      <c r="M24" s="51">
        <f t="shared" si="19"/>
        <v>677428.75</v>
      </c>
      <c r="N24" s="51">
        <f t="shared" si="19"/>
        <v>804087.5</v>
      </c>
      <c r="O24" s="51">
        <f t="shared" si="19"/>
        <v>930746.25</v>
      </c>
      <c r="P24" s="51">
        <f t="shared" si="19"/>
        <v>1057405</v>
      </c>
      <c r="Q24" s="51">
        <f>P24+Q23</f>
        <v>1196563.75</v>
      </c>
      <c r="R24" s="51">
        <f t="shared" si="19"/>
        <v>1335722.5</v>
      </c>
      <c r="S24" s="51">
        <f t="shared" si="19"/>
        <v>1474881.25</v>
      </c>
      <c r="T24" s="51">
        <f t="shared" si="19"/>
        <v>1614040</v>
      </c>
      <c r="U24" s="51">
        <f t="shared" si="19"/>
        <v>1753198.75</v>
      </c>
      <c r="V24" s="51">
        <f t="shared" si="19"/>
        <v>1892357.5</v>
      </c>
      <c r="W24" s="51">
        <f t="shared" si="19"/>
        <v>2044016.25</v>
      </c>
      <c r="X24" s="51">
        <f t="shared" si="19"/>
        <v>2195675</v>
      </c>
      <c r="Y24" s="51">
        <f t="shared" si="19"/>
        <v>2347333.75</v>
      </c>
      <c r="Z24" s="51">
        <f t="shared" si="19"/>
        <v>2498992.5</v>
      </c>
      <c r="AA24" s="51">
        <f t="shared" si="19"/>
        <v>2650651.25</v>
      </c>
      <c r="AB24" s="51">
        <f t="shared" ref="AB24" si="20">AA24+AB23</f>
        <v>2802310</v>
      </c>
      <c r="AC24" s="51">
        <f t="shared" ref="AC24" si="21">AB24+AC23</f>
        <v>2966468.75</v>
      </c>
      <c r="AD24" s="51">
        <f t="shared" ref="AD24" si="22">AC24+AD23</f>
        <v>3130627.5</v>
      </c>
      <c r="AE24" s="51">
        <f t="shared" ref="AE24" si="23">AD24+AE23</f>
        <v>3294786.25</v>
      </c>
      <c r="AF24" s="51">
        <f t="shared" ref="AF24" si="24">AE24+AF23</f>
        <v>3458945</v>
      </c>
      <c r="AG24" s="51">
        <f t="shared" ref="AG24" si="25">AF24+AG23</f>
        <v>3623103.75</v>
      </c>
      <c r="AH24" s="51">
        <f t="shared" ref="AH24" si="26">AG24+AH23</f>
        <v>3787262.5</v>
      </c>
      <c r="AI24" s="51">
        <f t="shared" ref="AI24" si="27">AH24+AI23</f>
        <v>3963921.25</v>
      </c>
      <c r="AJ24" s="51">
        <f t="shared" ref="AJ24" si="28">AI24+AJ23</f>
        <v>4140580</v>
      </c>
      <c r="AK24" s="51">
        <f t="shared" ref="AK24" si="29">AJ24+AK23</f>
        <v>4317238.75</v>
      </c>
      <c r="AL24" s="51">
        <f t="shared" ref="AL24" si="30">AK24+AL23</f>
        <v>4493897.5</v>
      </c>
      <c r="AM24" s="51">
        <f t="shared" ref="AM24" si="31">AL24+AM23</f>
        <v>4670556.25</v>
      </c>
      <c r="AN24" s="154">
        <f t="shared" ref="AN24" si="32">AM24+AN23</f>
        <v>4847215</v>
      </c>
    </row>
    <row r="25" spans="2:40" ht="15.75" customHeight="1" x14ac:dyDescent="0.25">
      <c r="B25" s="8"/>
      <c r="C25" s="34" t="s">
        <v>18</v>
      </c>
      <c r="D25" s="162">
        <f t="shared" si="0"/>
        <v>5629727.5</v>
      </c>
      <c r="E25" s="33">
        <f>E24-E22</f>
        <v>-1948341.25</v>
      </c>
      <c r="F25" s="33">
        <f>E25+F23</f>
        <v>-1921682.5</v>
      </c>
      <c r="G25" s="33">
        <f t="shared" ref="G25:AA25" si="33">F25+G23</f>
        <v>-1870023.75</v>
      </c>
      <c r="H25" s="33">
        <f t="shared" si="33"/>
        <v>-1793365</v>
      </c>
      <c r="I25" s="33">
        <f t="shared" si="33"/>
        <v>-1704206.25</v>
      </c>
      <c r="J25" s="33">
        <f t="shared" si="33"/>
        <v>-1602547.5</v>
      </c>
      <c r="K25" s="33">
        <f t="shared" si="33"/>
        <v>-1500888.75</v>
      </c>
      <c r="L25" s="33">
        <f t="shared" si="33"/>
        <v>-1399230</v>
      </c>
      <c r="M25" s="33">
        <f t="shared" si="33"/>
        <v>-1272571.25</v>
      </c>
      <c r="N25" s="33">
        <f t="shared" si="33"/>
        <v>-1145912.5</v>
      </c>
      <c r="O25" s="33">
        <f t="shared" si="33"/>
        <v>-1019253.75</v>
      </c>
      <c r="P25" s="33">
        <f>O25+P23</f>
        <v>-892595</v>
      </c>
      <c r="Q25" s="33">
        <f t="shared" si="33"/>
        <v>-753436.25</v>
      </c>
      <c r="R25" s="33">
        <f t="shared" si="33"/>
        <v>-614277.5</v>
      </c>
      <c r="S25" s="33">
        <f t="shared" si="33"/>
        <v>-475118.75</v>
      </c>
      <c r="T25" s="33">
        <f t="shared" si="33"/>
        <v>-335960</v>
      </c>
      <c r="U25" s="33">
        <f t="shared" si="33"/>
        <v>-196801.25</v>
      </c>
      <c r="V25" s="33">
        <f t="shared" si="33"/>
        <v>-57642.5</v>
      </c>
      <c r="W25" s="33">
        <f t="shared" si="33"/>
        <v>94016.25</v>
      </c>
      <c r="X25" s="33">
        <f t="shared" si="33"/>
        <v>245675</v>
      </c>
      <c r="Y25" s="33">
        <f t="shared" si="33"/>
        <v>397333.75</v>
      </c>
      <c r="Z25" s="33">
        <f t="shared" si="33"/>
        <v>548992.5</v>
      </c>
      <c r="AA25" s="33">
        <f t="shared" si="33"/>
        <v>700651.25</v>
      </c>
      <c r="AB25" s="33">
        <f t="shared" ref="AB25" si="34">AA25+AB23</f>
        <v>852310</v>
      </c>
      <c r="AC25" s="33">
        <f t="shared" ref="AC25" si="35">AB25+AC23</f>
        <v>1016468.75</v>
      </c>
      <c r="AD25" s="33">
        <f t="shared" ref="AD25" si="36">AC25+AD23</f>
        <v>1180627.5</v>
      </c>
      <c r="AE25" s="33">
        <f t="shared" ref="AE25" si="37">AD25+AE23</f>
        <v>1344786.25</v>
      </c>
      <c r="AF25" s="33">
        <f t="shared" ref="AF25" si="38">AE25+AF23</f>
        <v>1508945</v>
      </c>
      <c r="AG25" s="33">
        <f t="shared" ref="AG25" si="39">AF25+AG23</f>
        <v>1673103.75</v>
      </c>
      <c r="AH25" s="33">
        <f t="shared" ref="AH25" si="40">AG25+AH23</f>
        <v>1837262.5</v>
      </c>
      <c r="AI25" s="33">
        <f t="shared" ref="AI25" si="41">AH25+AI23</f>
        <v>2013921.25</v>
      </c>
      <c r="AJ25" s="33">
        <f t="shared" ref="AJ25" si="42">AI25+AJ23</f>
        <v>2190580</v>
      </c>
      <c r="AK25" s="33">
        <f t="shared" ref="AK25" si="43">AJ25+AK23</f>
        <v>2367238.75</v>
      </c>
      <c r="AL25" s="33">
        <f t="shared" ref="AL25" si="44">AK25+AL23</f>
        <v>2543897.5</v>
      </c>
      <c r="AM25" s="33">
        <f t="shared" ref="AM25" si="45">AL25+AM23</f>
        <v>2720556.25</v>
      </c>
      <c r="AN25" s="153">
        <f t="shared" ref="AN25" si="46">AM25+AN23</f>
        <v>2897215</v>
      </c>
    </row>
    <row r="26" spans="2:40" x14ac:dyDescent="0.25">
      <c r="B26" s="8"/>
      <c r="C26" s="35" t="s">
        <v>5</v>
      </c>
      <c r="D26" s="31"/>
      <c r="E26" s="36" t="str">
        <f>IF(E25&lt;0,"",E12)</f>
        <v/>
      </c>
      <c r="F26" s="36" t="str">
        <f t="shared" ref="F26:AA26" si="47">IF(F25&lt;0,"",IF(E25&gt;0,"",F12))</f>
        <v/>
      </c>
      <c r="G26" s="36" t="str">
        <f t="shared" si="47"/>
        <v/>
      </c>
      <c r="H26" s="36" t="str">
        <f t="shared" si="47"/>
        <v/>
      </c>
      <c r="I26" s="36" t="str">
        <f t="shared" si="47"/>
        <v/>
      </c>
      <c r="J26" s="36" t="str">
        <f t="shared" si="47"/>
        <v/>
      </c>
      <c r="K26" s="36" t="str">
        <f t="shared" si="47"/>
        <v/>
      </c>
      <c r="L26" s="36" t="str">
        <f t="shared" si="47"/>
        <v/>
      </c>
      <c r="M26" s="36" t="str">
        <f t="shared" si="47"/>
        <v/>
      </c>
      <c r="N26" s="36" t="str">
        <f t="shared" si="47"/>
        <v/>
      </c>
      <c r="O26" s="36" t="str">
        <f t="shared" si="47"/>
        <v/>
      </c>
      <c r="P26" s="36" t="str">
        <f t="shared" si="47"/>
        <v/>
      </c>
      <c r="Q26" s="36" t="str">
        <f t="shared" si="47"/>
        <v/>
      </c>
      <c r="R26" s="36" t="str">
        <f t="shared" si="47"/>
        <v/>
      </c>
      <c r="S26" s="36" t="str">
        <f t="shared" si="47"/>
        <v/>
      </c>
      <c r="T26" s="36" t="str">
        <f t="shared" si="47"/>
        <v/>
      </c>
      <c r="U26" s="36" t="str">
        <f t="shared" si="47"/>
        <v/>
      </c>
      <c r="V26" s="36" t="str">
        <f t="shared" si="47"/>
        <v/>
      </c>
      <c r="W26" s="36">
        <f t="shared" si="47"/>
        <v>19</v>
      </c>
      <c r="X26" s="36" t="str">
        <f t="shared" si="47"/>
        <v/>
      </c>
      <c r="Y26" s="36" t="str">
        <f t="shared" si="47"/>
        <v/>
      </c>
      <c r="Z26" s="36" t="str">
        <f t="shared" si="47"/>
        <v/>
      </c>
      <c r="AA26" s="36" t="str">
        <f t="shared" si="47"/>
        <v/>
      </c>
      <c r="AB26" s="36" t="str">
        <f t="shared" ref="AB26" si="48">IF(AB25&lt;0,"",IF(AA25&gt;0,"",AB12))</f>
        <v/>
      </c>
      <c r="AC26" s="36" t="str">
        <f t="shared" ref="AC26" si="49">IF(AC25&lt;0,"",IF(AB25&gt;0,"",AC12))</f>
        <v/>
      </c>
      <c r="AD26" s="36" t="str">
        <f t="shared" ref="AD26" si="50">IF(AD25&lt;0,"",IF(AC25&gt;0,"",AD12))</f>
        <v/>
      </c>
      <c r="AE26" s="36" t="str">
        <f t="shared" ref="AE26" si="51">IF(AE25&lt;0,"",IF(AD25&gt;0,"",AE12))</f>
        <v/>
      </c>
      <c r="AF26" s="36" t="str">
        <f t="shared" ref="AF26" si="52">IF(AF25&lt;0,"",IF(AE25&gt;0,"",AF12))</f>
        <v/>
      </c>
      <c r="AG26" s="36" t="str">
        <f t="shared" ref="AG26" si="53">IF(AG25&lt;0,"",IF(AF25&gt;0,"",AG12))</f>
        <v/>
      </c>
      <c r="AH26" s="36" t="str">
        <f t="shared" ref="AH26" si="54">IF(AH25&lt;0,"",IF(AG25&gt;0,"",AH12))</f>
        <v/>
      </c>
      <c r="AI26" s="36" t="str">
        <f t="shared" ref="AI26" si="55">IF(AI25&lt;0,"",IF(AH25&gt;0,"",AI12))</f>
        <v/>
      </c>
      <c r="AJ26" s="36" t="str">
        <f t="shared" ref="AJ26" si="56">IF(AJ25&lt;0,"",IF(AI25&gt;0,"",AJ12))</f>
        <v/>
      </c>
      <c r="AK26" s="36" t="str">
        <f t="shared" ref="AK26" si="57">IF(AK25&lt;0,"",IF(AJ25&gt;0,"",AK12))</f>
        <v/>
      </c>
      <c r="AL26" s="36" t="str">
        <f t="shared" ref="AL26" si="58">IF(AL25&lt;0,"",IF(AK25&gt;0,"",AL12))</f>
        <v/>
      </c>
      <c r="AM26" s="36" t="str">
        <f t="shared" ref="AM26" si="59">IF(AM25&lt;0,"",IF(AL25&gt;0,"",AM12))</f>
        <v/>
      </c>
      <c r="AN26" s="155" t="str">
        <f t="shared" ref="AN26" si="60">IF(AN25&lt;0,"",IF(AM25&gt;0,"",AN12))</f>
        <v/>
      </c>
    </row>
    <row r="27" spans="2:40" s="99" customFormat="1" ht="15" hidden="1" customHeight="1" x14ac:dyDescent="0.25">
      <c r="B27" s="8"/>
      <c r="C27" s="35" t="s">
        <v>64</v>
      </c>
      <c r="D27" s="31"/>
      <c r="E27" s="108">
        <f t="shared" ref="E27:AA27" si="61">E23/(1+$F$35)^$E$12</f>
        <v>1488.0685386202565</v>
      </c>
      <c r="F27" s="108">
        <f t="shared" si="61"/>
        <v>23915.627523100386</v>
      </c>
      <c r="G27" s="108">
        <f t="shared" si="61"/>
        <v>46343.186507580511</v>
      </c>
      <c r="H27" s="108">
        <f t="shared" si="61"/>
        <v>68770.74549206064</v>
      </c>
      <c r="I27" s="108">
        <f t="shared" si="61"/>
        <v>79984.524984300704</v>
      </c>
      <c r="J27" s="108">
        <f t="shared" si="61"/>
        <v>91198.304476540769</v>
      </c>
      <c r="K27" s="108">
        <f t="shared" si="61"/>
        <v>91198.304476540769</v>
      </c>
      <c r="L27" s="108">
        <f t="shared" si="61"/>
        <v>91198.304476540769</v>
      </c>
      <c r="M27" s="108">
        <f t="shared" si="61"/>
        <v>113625.8634610209</v>
      </c>
      <c r="N27" s="108">
        <f t="shared" si="61"/>
        <v>113625.8634610209</v>
      </c>
      <c r="O27" s="108">
        <f t="shared" si="61"/>
        <v>113625.8634610209</v>
      </c>
      <c r="P27" s="108">
        <f t="shared" si="61"/>
        <v>113625.8634610209</v>
      </c>
      <c r="Q27" s="108">
        <f t="shared" si="61"/>
        <v>124839.64295326096</v>
      </c>
      <c r="R27" s="108">
        <f t="shared" si="61"/>
        <v>124839.64295326096</v>
      </c>
      <c r="S27" s="108">
        <f t="shared" si="61"/>
        <v>124839.64295326096</v>
      </c>
      <c r="T27" s="108">
        <f t="shared" si="61"/>
        <v>124839.64295326096</v>
      </c>
      <c r="U27" s="108">
        <f t="shared" si="61"/>
        <v>124839.64295326096</v>
      </c>
      <c r="V27" s="108">
        <f t="shared" si="61"/>
        <v>124839.64295326096</v>
      </c>
      <c r="W27" s="108">
        <f t="shared" si="61"/>
        <v>136053.42244550103</v>
      </c>
      <c r="X27" s="108">
        <f t="shared" si="61"/>
        <v>136053.42244550103</v>
      </c>
      <c r="Y27" s="108">
        <f t="shared" si="61"/>
        <v>136053.42244550103</v>
      </c>
      <c r="Z27" s="108">
        <f t="shared" si="61"/>
        <v>136053.42244550103</v>
      </c>
      <c r="AA27" s="108">
        <f t="shared" si="61"/>
        <v>136053.42244550103</v>
      </c>
      <c r="AB27" s="108">
        <f t="shared" ref="AB27:AN27" si="62">AB23/(1+$F$35)^$E$12</f>
        <v>136053.42244550103</v>
      </c>
      <c r="AC27" s="108">
        <f t="shared" si="62"/>
        <v>147267.20193774111</v>
      </c>
      <c r="AD27" s="108">
        <f t="shared" si="62"/>
        <v>147267.20193774111</v>
      </c>
      <c r="AE27" s="108">
        <f t="shared" si="62"/>
        <v>147267.20193774111</v>
      </c>
      <c r="AF27" s="108">
        <f t="shared" si="62"/>
        <v>147267.20193774111</v>
      </c>
      <c r="AG27" s="108">
        <f t="shared" si="62"/>
        <v>147267.20193774111</v>
      </c>
      <c r="AH27" s="108">
        <f t="shared" si="62"/>
        <v>147267.20193774111</v>
      </c>
      <c r="AI27" s="108">
        <f t="shared" si="62"/>
        <v>158480.98142998116</v>
      </c>
      <c r="AJ27" s="108">
        <f t="shared" si="62"/>
        <v>158480.98142998116</v>
      </c>
      <c r="AK27" s="108">
        <f t="shared" si="62"/>
        <v>158480.98142998116</v>
      </c>
      <c r="AL27" s="108">
        <f t="shared" si="62"/>
        <v>158480.98142998116</v>
      </c>
      <c r="AM27" s="108">
        <f t="shared" si="62"/>
        <v>158480.98142998116</v>
      </c>
      <c r="AN27" s="156">
        <f t="shared" si="62"/>
        <v>158480.98142998116</v>
      </c>
    </row>
    <row r="28" spans="2:40" s="99" customFormat="1" ht="15" hidden="1" customHeight="1" x14ac:dyDescent="0.25">
      <c r="B28" s="8"/>
      <c r="C28" s="35"/>
      <c r="D28" s="31"/>
      <c r="E28" s="108">
        <f>-E22+E27</f>
        <v>-1948511.9314613796</v>
      </c>
      <c r="F28" s="108">
        <f>E28+F27</f>
        <v>-1924596.3039382792</v>
      </c>
      <c r="G28" s="108">
        <f>F28+G27</f>
        <v>-1878253.1174306986</v>
      </c>
      <c r="H28" s="108">
        <f t="shared" ref="H28:AA28" si="63">G28+H27</f>
        <v>-1809482.3719386379</v>
      </c>
      <c r="I28" s="108">
        <f t="shared" si="63"/>
        <v>-1729497.8469543373</v>
      </c>
      <c r="J28" s="108">
        <f t="shared" si="63"/>
        <v>-1638299.5424777966</v>
      </c>
      <c r="K28" s="108">
        <f t="shared" si="63"/>
        <v>-1547101.2380012558</v>
      </c>
      <c r="L28" s="108">
        <f t="shared" si="63"/>
        <v>-1455902.933524715</v>
      </c>
      <c r="M28" s="108">
        <f t="shared" si="63"/>
        <v>-1342277.0700636941</v>
      </c>
      <c r="N28" s="108">
        <f t="shared" si="63"/>
        <v>-1228651.2066026733</v>
      </c>
      <c r="O28" s="108">
        <f t="shared" si="63"/>
        <v>-1115025.3431416524</v>
      </c>
      <c r="P28" s="108">
        <f t="shared" si="63"/>
        <v>-1001399.4796806315</v>
      </c>
      <c r="Q28" s="108">
        <f t="shared" si="63"/>
        <v>-876559.83672737062</v>
      </c>
      <c r="R28" s="108">
        <f t="shared" si="63"/>
        <v>-751720.19377410971</v>
      </c>
      <c r="S28" s="108">
        <f t="shared" si="63"/>
        <v>-626880.55082084879</v>
      </c>
      <c r="T28" s="108">
        <f t="shared" si="63"/>
        <v>-502040.90786758781</v>
      </c>
      <c r="U28" s="108">
        <f t="shared" si="63"/>
        <v>-377201.26491432684</v>
      </c>
      <c r="V28" s="108">
        <f t="shared" si="63"/>
        <v>-252361.62196106586</v>
      </c>
      <c r="W28" s="108">
        <f t="shared" si="63"/>
        <v>-116308.19951556483</v>
      </c>
      <c r="X28" s="108">
        <f t="shared" si="63"/>
        <v>19745.222929936193</v>
      </c>
      <c r="Y28" s="108">
        <f t="shared" si="63"/>
        <v>155798.64537543722</v>
      </c>
      <c r="Z28" s="108">
        <f t="shared" si="63"/>
        <v>291852.06782093825</v>
      </c>
      <c r="AA28" s="108">
        <f t="shared" si="63"/>
        <v>427905.49026643927</v>
      </c>
      <c r="AB28" s="108">
        <f t="shared" ref="AB28" si="64">AA28+AB27</f>
        <v>563958.91271194024</v>
      </c>
      <c r="AC28" s="108">
        <f t="shared" ref="AC28" si="65">AB28+AC27</f>
        <v>711226.11464968137</v>
      </c>
      <c r="AD28" s="108">
        <f t="shared" ref="AD28" si="66">AC28+AD27</f>
        <v>858493.31658742251</v>
      </c>
      <c r="AE28" s="108">
        <f t="shared" ref="AE28" si="67">AD28+AE27</f>
        <v>1005760.5185251636</v>
      </c>
      <c r="AF28" s="108">
        <f t="shared" ref="AF28" si="68">AE28+AF27</f>
        <v>1153027.7204629048</v>
      </c>
      <c r="AG28" s="108">
        <f t="shared" ref="AG28" si="69">AF28+AG27</f>
        <v>1300294.9224006459</v>
      </c>
      <c r="AH28" s="108">
        <f t="shared" ref="AH28" si="70">AG28+AH27</f>
        <v>1447562.124338387</v>
      </c>
      <c r="AI28" s="108">
        <f t="shared" ref="AI28" si="71">AH28+AI27</f>
        <v>1606043.1057683681</v>
      </c>
      <c r="AJ28" s="108">
        <f t="shared" ref="AJ28" si="72">AI28+AJ27</f>
        <v>1764524.0871983492</v>
      </c>
      <c r="AK28" s="108">
        <f t="shared" ref="AK28" si="73">AJ28+AK27</f>
        <v>1923005.0686283302</v>
      </c>
      <c r="AL28" s="108">
        <f t="shared" ref="AL28" si="74">AK28+AL27</f>
        <v>2081486.0500583113</v>
      </c>
      <c r="AM28" s="108">
        <f t="shared" ref="AM28" si="75">AL28+AM27</f>
        <v>2239967.0314882924</v>
      </c>
      <c r="AN28" s="156">
        <f t="shared" ref="AN28" si="76">AM28+AN27</f>
        <v>2398448.0129182735</v>
      </c>
    </row>
    <row r="29" spans="2:40" s="99" customFormat="1" ht="15" hidden="1" customHeight="1" x14ac:dyDescent="0.25">
      <c r="B29" s="8"/>
      <c r="C29" s="35" t="s">
        <v>65</v>
      </c>
      <c r="D29" s="31"/>
      <c r="E29" s="36" t="str">
        <f>IF(E28&lt;0,"",E12)</f>
        <v/>
      </c>
      <c r="F29" s="36" t="str">
        <f t="shared" ref="F29:AA29" si="77">IF(F28&lt;0,"",IF(E28&gt;0,"",F12))</f>
        <v/>
      </c>
      <c r="G29" s="36" t="str">
        <f t="shared" si="77"/>
        <v/>
      </c>
      <c r="H29" s="36" t="str">
        <f t="shared" si="77"/>
        <v/>
      </c>
      <c r="I29" s="36" t="str">
        <f t="shared" si="77"/>
        <v/>
      </c>
      <c r="J29" s="36" t="str">
        <f t="shared" si="77"/>
        <v/>
      </c>
      <c r="K29" s="36" t="str">
        <f t="shared" si="77"/>
        <v/>
      </c>
      <c r="L29" s="36" t="str">
        <f t="shared" si="77"/>
        <v/>
      </c>
      <c r="M29" s="36" t="str">
        <f t="shared" si="77"/>
        <v/>
      </c>
      <c r="N29" s="36" t="str">
        <f t="shared" si="77"/>
        <v/>
      </c>
      <c r="O29" s="36" t="str">
        <f t="shared" si="77"/>
        <v/>
      </c>
      <c r="P29" s="36" t="str">
        <f t="shared" si="77"/>
        <v/>
      </c>
      <c r="Q29" s="36" t="str">
        <f t="shared" si="77"/>
        <v/>
      </c>
      <c r="R29" s="36" t="str">
        <f t="shared" si="77"/>
        <v/>
      </c>
      <c r="S29" s="36" t="str">
        <f t="shared" si="77"/>
        <v/>
      </c>
      <c r="T29" s="36" t="str">
        <f t="shared" si="77"/>
        <v/>
      </c>
      <c r="U29" s="36" t="str">
        <f t="shared" si="77"/>
        <v/>
      </c>
      <c r="V29" s="36" t="str">
        <f t="shared" si="77"/>
        <v/>
      </c>
      <c r="W29" s="36" t="str">
        <f t="shared" si="77"/>
        <v/>
      </c>
      <c r="X29" s="36">
        <f t="shared" si="77"/>
        <v>20</v>
      </c>
      <c r="Y29" s="36" t="str">
        <f t="shared" si="77"/>
        <v/>
      </c>
      <c r="Z29" s="36" t="str">
        <f t="shared" si="77"/>
        <v/>
      </c>
      <c r="AA29" s="36" t="str">
        <f t="shared" si="77"/>
        <v/>
      </c>
      <c r="AB29" s="36" t="str">
        <f t="shared" ref="AB29" si="78">IF(AB28&lt;0,"",IF(AA28&gt;0,"",AB12))</f>
        <v/>
      </c>
      <c r="AC29" s="36" t="str">
        <f t="shared" ref="AC29" si="79">IF(AC28&lt;0,"",IF(AB28&gt;0,"",AC12))</f>
        <v/>
      </c>
      <c r="AD29" s="36" t="str">
        <f t="shared" ref="AD29" si="80">IF(AD28&lt;0,"",IF(AC28&gt;0,"",AD12))</f>
        <v/>
      </c>
      <c r="AE29" s="36" t="str">
        <f t="shared" ref="AE29" si="81">IF(AE28&lt;0,"",IF(AD28&gt;0,"",AE12))</f>
        <v/>
      </c>
      <c r="AF29" s="36" t="str">
        <f t="shared" ref="AF29" si="82">IF(AF28&lt;0,"",IF(AE28&gt;0,"",AF12))</f>
        <v/>
      </c>
      <c r="AG29" s="36" t="str">
        <f t="shared" ref="AG29" si="83">IF(AG28&lt;0,"",IF(AF28&gt;0,"",AG12))</f>
        <v/>
      </c>
      <c r="AH29" s="36" t="str">
        <f t="shared" ref="AH29" si="84">IF(AH28&lt;0,"",IF(AG28&gt;0,"",AH12))</f>
        <v/>
      </c>
      <c r="AI29" s="36" t="str">
        <f t="shared" ref="AI29" si="85">IF(AI28&lt;0,"",IF(AH28&gt;0,"",AI12))</f>
        <v/>
      </c>
      <c r="AJ29" s="36" t="str">
        <f t="shared" ref="AJ29" si="86">IF(AJ28&lt;0,"",IF(AI28&gt;0,"",AJ12))</f>
        <v/>
      </c>
      <c r="AK29" s="36" t="str">
        <f t="shared" ref="AK29" si="87">IF(AK28&lt;0,"",IF(AJ28&gt;0,"",AK12))</f>
        <v/>
      </c>
      <c r="AL29" s="36" t="str">
        <f t="shared" ref="AL29" si="88">IF(AL28&lt;0,"",IF(AK28&gt;0,"",AL12))</f>
        <v/>
      </c>
      <c r="AM29" s="36" t="str">
        <f t="shared" ref="AM29" si="89">IF(AM28&lt;0,"",IF(AL28&gt;0,"",AM12))</f>
        <v/>
      </c>
      <c r="AN29" s="155" t="str">
        <f t="shared" ref="AN29" si="90">IF(AN28&lt;0,"",IF(AM28&gt;0,"",AN12))</f>
        <v/>
      </c>
    </row>
    <row r="30" spans="2:40" s="99" customFormat="1" ht="15" hidden="1" customHeight="1" x14ac:dyDescent="0.25">
      <c r="B30" s="8"/>
      <c r="C30" s="109">
        <f>-E22</f>
        <v>-1950000</v>
      </c>
      <c r="D30" s="109"/>
      <c r="E30" s="110">
        <f>E23</f>
        <v>1658.75</v>
      </c>
      <c r="F30" s="110">
        <f>F23</f>
        <v>26658.75</v>
      </c>
      <c r="G30" s="110">
        <f>G23</f>
        <v>51658.75</v>
      </c>
      <c r="H30" s="110">
        <f t="shared" ref="H30:AA30" si="91">H23</f>
        <v>76658.75</v>
      </c>
      <c r="I30" s="110">
        <f t="shared" si="91"/>
        <v>89158.75</v>
      </c>
      <c r="J30" s="110">
        <f t="shared" si="91"/>
        <v>101658.75</v>
      </c>
      <c r="K30" s="110">
        <f t="shared" si="91"/>
        <v>101658.75</v>
      </c>
      <c r="L30" s="110">
        <f t="shared" si="91"/>
        <v>101658.75</v>
      </c>
      <c r="M30" s="110">
        <f t="shared" si="91"/>
        <v>126658.75</v>
      </c>
      <c r="N30" s="110">
        <f t="shared" si="91"/>
        <v>126658.75</v>
      </c>
      <c r="O30" s="110">
        <f t="shared" si="91"/>
        <v>126658.75</v>
      </c>
      <c r="P30" s="110">
        <f t="shared" si="91"/>
        <v>126658.75</v>
      </c>
      <c r="Q30" s="110">
        <f t="shared" si="91"/>
        <v>139158.75</v>
      </c>
      <c r="R30" s="110">
        <f t="shared" si="91"/>
        <v>139158.75</v>
      </c>
      <c r="S30" s="110">
        <f t="shared" si="91"/>
        <v>139158.75</v>
      </c>
      <c r="T30" s="110">
        <f t="shared" si="91"/>
        <v>139158.75</v>
      </c>
      <c r="U30" s="110">
        <f t="shared" si="91"/>
        <v>139158.75</v>
      </c>
      <c r="V30" s="110">
        <f t="shared" si="91"/>
        <v>139158.75</v>
      </c>
      <c r="W30" s="110">
        <f t="shared" si="91"/>
        <v>151658.75</v>
      </c>
      <c r="X30" s="110">
        <f t="shared" si="91"/>
        <v>151658.75</v>
      </c>
      <c r="Y30" s="110">
        <f t="shared" si="91"/>
        <v>151658.75</v>
      </c>
      <c r="Z30" s="110">
        <f t="shared" si="91"/>
        <v>151658.75</v>
      </c>
      <c r="AA30" s="110">
        <f t="shared" si="91"/>
        <v>151658.75</v>
      </c>
      <c r="AB30" s="110">
        <f t="shared" ref="AB30:AN30" si="92">AB23</f>
        <v>151658.75</v>
      </c>
      <c r="AC30" s="110">
        <f t="shared" si="92"/>
        <v>164158.75</v>
      </c>
      <c r="AD30" s="110">
        <f t="shared" si="92"/>
        <v>164158.75</v>
      </c>
      <c r="AE30" s="110">
        <f t="shared" si="92"/>
        <v>164158.75</v>
      </c>
      <c r="AF30" s="110">
        <f t="shared" si="92"/>
        <v>164158.75</v>
      </c>
      <c r="AG30" s="110">
        <f t="shared" si="92"/>
        <v>164158.75</v>
      </c>
      <c r="AH30" s="110">
        <f t="shared" si="92"/>
        <v>164158.75</v>
      </c>
      <c r="AI30" s="110">
        <f t="shared" si="92"/>
        <v>176658.75</v>
      </c>
      <c r="AJ30" s="110">
        <f t="shared" si="92"/>
        <v>176658.75</v>
      </c>
      <c r="AK30" s="110">
        <f t="shared" si="92"/>
        <v>176658.75</v>
      </c>
      <c r="AL30" s="110">
        <f t="shared" si="92"/>
        <v>176658.75</v>
      </c>
      <c r="AM30" s="110">
        <f t="shared" si="92"/>
        <v>176658.75</v>
      </c>
      <c r="AN30" s="157">
        <f t="shared" si="92"/>
        <v>176658.75</v>
      </c>
    </row>
    <row r="31" spans="2:40" x14ac:dyDescent="0.25">
      <c r="B31" s="8"/>
      <c r="C31" s="29"/>
      <c r="D31" s="146"/>
      <c r="E31" s="29"/>
      <c r="F31" s="29"/>
      <c r="G31" s="29"/>
      <c r="H31" s="29"/>
      <c r="I31" s="29"/>
      <c r="J31" s="29"/>
      <c r="K31" s="25"/>
      <c r="L31" s="25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158"/>
    </row>
    <row r="32" spans="2:40" x14ac:dyDescent="0.25">
      <c r="B32" s="8"/>
      <c r="C32" s="328" t="s">
        <v>14</v>
      </c>
      <c r="D32" s="328"/>
      <c r="E32" s="328"/>
      <c r="F32" s="328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10"/>
    </row>
    <row r="33" spans="2:40" x14ac:dyDescent="0.25">
      <c r="B33" s="8"/>
      <c r="C33" s="323" t="s">
        <v>16</v>
      </c>
      <c r="D33" s="323"/>
      <c r="E33" s="323">
        <f>AVERAGE(E23:AN23)</f>
        <v>134644.86111111112</v>
      </c>
      <c r="F33" s="105">
        <f>AVERAGE(Q23:AN23)</f>
        <v>157908.75</v>
      </c>
      <c r="G33" s="1"/>
      <c r="H33" s="26"/>
      <c r="I33" s="1"/>
      <c r="J33" s="1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10"/>
    </row>
    <row r="34" spans="2:40" s="99" customFormat="1" x14ac:dyDescent="0.25">
      <c r="B34" s="8"/>
      <c r="C34" s="323" t="s">
        <v>58</v>
      </c>
      <c r="D34" s="323"/>
      <c r="E34" s="323"/>
      <c r="F34" s="104">
        <f>SUM(E26:AN26)</f>
        <v>19</v>
      </c>
      <c r="G34" s="1"/>
      <c r="H34" s="26"/>
      <c r="I34" s="1"/>
      <c r="J34" s="1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10"/>
    </row>
    <row r="35" spans="2:40" s="99" customFormat="1" x14ac:dyDescent="0.25">
      <c r="B35" s="8"/>
      <c r="C35" s="323" t="s">
        <v>59</v>
      </c>
      <c r="D35" s="323"/>
      <c r="E35" s="323"/>
      <c r="F35" s="270">
        <v>0.1147</v>
      </c>
      <c r="G35" s="1"/>
      <c r="H35" s="26"/>
      <c r="I35" s="1"/>
      <c r="J35" s="1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10"/>
    </row>
    <row r="36" spans="2:40" s="99" customFormat="1" x14ac:dyDescent="0.25">
      <c r="B36" s="8"/>
      <c r="C36" s="323" t="s">
        <v>60</v>
      </c>
      <c r="D36" s="323"/>
      <c r="E36" s="323"/>
      <c r="F36" s="104">
        <f>SUM(E29:AN29)</f>
        <v>20</v>
      </c>
      <c r="G36" s="1"/>
      <c r="H36" s="26"/>
      <c r="I36" s="1"/>
      <c r="J36" s="1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10"/>
    </row>
    <row r="37" spans="2:40" s="99" customFormat="1" x14ac:dyDescent="0.25">
      <c r="B37" s="8"/>
      <c r="C37" s="324" t="s">
        <v>61</v>
      </c>
      <c r="D37" s="325"/>
      <c r="E37" s="326"/>
      <c r="F37" s="105">
        <f>-E22+SUM(E27:AN27)</f>
        <v>2398448.0129182748</v>
      </c>
      <c r="G37" s="1"/>
      <c r="H37" s="26"/>
      <c r="I37" s="1"/>
      <c r="J37" s="1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10"/>
    </row>
    <row r="38" spans="2:40" s="99" customFormat="1" x14ac:dyDescent="0.25">
      <c r="B38" s="8"/>
      <c r="C38" s="327" t="s">
        <v>62</v>
      </c>
      <c r="D38" s="327"/>
      <c r="E38" s="327"/>
      <c r="F38" s="106">
        <f>F37/E22</f>
        <v>1.2299733399580897</v>
      </c>
      <c r="G38" s="1"/>
      <c r="H38" s="26"/>
      <c r="I38" s="1"/>
      <c r="J38" s="1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10"/>
    </row>
    <row r="39" spans="2:40" s="99" customFormat="1" x14ac:dyDescent="0.25">
      <c r="B39" s="8"/>
      <c r="C39" s="327" t="s">
        <v>63</v>
      </c>
      <c r="D39" s="327"/>
      <c r="E39" s="327"/>
      <c r="F39" s="107">
        <f>IRR(C30:AN30,F35)</f>
        <v>4.8504897152563231E-2</v>
      </c>
      <c r="G39" s="1"/>
      <c r="H39" s="26"/>
      <c r="I39" s="1"/>
      <c r="J39" s="1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10"/>
    </row>
    <row r="40" spans="2:40" s="61" customFormat="1" ht="99" customHeight="1" x14ac:dyDescent="0.25">
      <c r="B40" s="8"/>
      <c r="C40" s="29"/>
      <c r="D40" s="146"/>
      <c r="E40" s="70"/>
      <c r="F40" s="70"/>
      <c r="G40" s="1"/>
      <c r="H40" s="26"/>
      <c r="I40" s="1"/>
      <c r="J40" s="1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10"/>
    </row>
    <row r="41" spans="2:40" ht="265.5" customHeight="1" x14ac:dyDescent="0.25">
      <c r="B41" s="8"/>
      <c r="C41" s="1"/>
      <c r="D41" s="54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0"/>
    </row>
    <row r="42" spans="2:40" ht="15.75" thickBot="1" x14ac:dyDescent="0.3">
      <c r="B42" s="13"/>
      <c r="C42" s="14"/>
      <c r="D42" s="147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5"/>
    </row>
    <row r="44" spans="2:40" ht="15" customHeight="1" x14ac:dyDescent="0.25">
      <c r="D44" s="148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</row>
    <row r="45" spans="2:40" ht="15" customHeight="1" x14ac:dyDescent="0.25">
      <c r="D45" s="148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</row>
  </sheetData>
  <mergeCells count="13">
    <mergeCell ref="B3:AN3"/>
    <mergeCell ref="B4:AN4"/>
    <mergeCell ref="C32:F32"/>
    <mergeCell ref="D6:E6"/>
    <mergeCell ref="E7:F7"/>
    <mergeCell ref="E8:F8"/>
    <mergeCell ref="C33:E33"/>
    <mergeCell ref="C37:E37"/>
    <mergeCell ref="C38:E38"/>
    <mergeCell ref="C39:E39"/>
    <mergeCell ref="C34:E34"/>
    <mergeCell ref="C35:E35"/>
    <mergeCell ref="C36:E36"/>
  </mergeCells>
  <pageMargins left="0.70866141732283472" right="0.70866141732283472" top="0.74803149606299213" bottom="0.74803149606299213" header="0.31496062992125984" footer="0.31496062992125984"/>
  <pageSetup paperSize="9" scale="36" orientation="landscape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1"/>
  <sheetViews>
    <sheetView zoomScale="80" zoomScaleNormal="80" workbookViewId="0"/>
  </sheetViews>
  <sheetFormatPr defaultColWidth="15.140625" defaultRowHeight="15" x14ac:dyDescent="0.25"/>
  <cols>
    <col min="1" max="1" width="4.28515625" style="163" customWidth="1"/>
    <col min="2" max="2" width="4" style="163" customWidth="1"/>
    <col min="3" max="3" width="19.85546875" style="163" bestFit="1" customWidth="1"/>
    <col min="4" max="11" width="10.85546875" style="163" bestFit="1" customWidth="1"/>
    <col min="12" max="12" width="10.5703125" style="163" bestFit="1" customWidth="1"/>
    <col min="13" max="13" width="5.28515625" style="163" customWidth="1"/>
    <col min="14" max="16384" width="15.140625" style="163"/>
  </cols>
  <sheetData>
    <row r="1" spans="2:16" ht="15" customHeight="1" thickBot="1" x14ac:dyDescent="0.3"/>
    <row r="2" spans="2:16" ht="15" customHeight="1" x14ac:dyDescent="0.25">
      <c r="B2" s="4"/>
      <c r="C2" s="17"/>
      <c r="D2" s="17"/>
      <c r="E2" s="17"/>
      <c r="F2" s="17"/>
      <c r="G2" s="17"/>
      <c r="H2" s="17"/>
      <c r="I2" s="17"/>
      <c r="J2" s="17"/>
      <c r="K2" s="17"/>
      <c r="L2" s="17"/>
      <c r="M2" s="18"/>
    </row>
    <row r="3" spans="2:16" ht="18.75" customHeight="1" x14ac:dyDescent="0.3">
      <c r="B3" s="274" t="s">
        <v>102</v>
      </c>
      <c r="C3" s="275"/>
      <c r="D3" s="275"/>
      <c r="E3" s="275"/>
      <c r="F3" s="275"/>
      <c r="G3" s="275"/>
      <c r="H3" s="275"/>
      <c r="I3" s="275"/>
      <c r="J3" s="275"/>
      <c r="K3" s="275"/>
      <c r="L3" s="275"/>
      <c r="M3" s="276"/>
    </row>
    <row r="4" spans="2:16" ht="20.25" x14ac:dyDescent="0.3">
      <c r="B4" s="274" t="s">
        <v>115</v>
      </c>
      <c r="C4" s="275"/>
      <c r="D4" s="275"/>
      <c r="E4" s="275"/>
      <c r="F4" s="275"/>
      <c r="G4" s="275"/>
      <c r="H4" s="275"/>
      <c r="I4" s="275"/>
      <c r="J4" s="275"/>
      <c r="K4" s="275"/>
      <c r="L4" s="275"/>
      <c r="M4" s="276"/>
    </row>
    <row r="5" spans="2:16" ht="180" customHeight="1" x14ac:dyDescent="0.25">
      <c r="B5" s="8"/>
      <c r="C5" s="1"/>
      <c r="D5" s="1"/>
      <c r="E5" s="1"/>
      <c r="F5" s="1"/>
      <c r="G5" s="1"/>
      <c r="H5" s="1"/>
      <c r="I5" s="1"/>
      <c r="J5" s="1"/>
      <c r="K5" s="1"/>
      <c r="L5" s="1"/>
      <c r="M5" s="10"/>
    </row>
    <row r="6" spans="2:16" s="247" customFormat="1" ht="63" customHeight="1" x14ac:dyDescent="0.3">
      <c r="B6" s="8"/>
      <c r="C6" s="332" t="s">
        <v>113</v>
      </c>
      <c r="D6" s="332"/>
      <c r="E6" s="332"/>
      <c r="F6" s="332"/>
      <c r="G6" s="332"/>
      <c r="H6" s="332"/>
      <c r="I6" s="332"/>
      <c r="J6" s="332"/>
      <c r="K6" s="332"/>
      <c r="L6" s="332"/>
      <c r="M6" s="10"/>
      <c r="P6" s="248"/>
    </row>
    <row r="7" spans="2:16" x14ac:dyDescent="0.25">
      <c r="B7" s="8"/>
      <c r="C7" s="164" t="s">
        <v>77</v>
      </c>
      <c r="D7" s="166">
        <f>'Расчеты гибкости'!E224</f>
        <v>6258935.1394994212</v>
      </c>
      <c r="E7" s="166">
        <f>'Расчеты гибкости'!E195</f>
        <v>5345684.9376513856</v>
      </c>
      <c r="F7" s="166">
        <f>'Расчеты гибкости'!E166</f>
        <v>3975809.6348793404</v>
      </c>
      <c r="G7" s="166">
        <f>'Расчеты гибкости'!E137</f>
        <v>2605934.3321072944</v>
      </c>
      <c r="H7" s="166">
        <f>Прибыль_окупаемость!F37</f>
        <v>2398448.0129182748</v>
      </c>
      <c r="I7" s="166">
        <f>'Расчеты гибкости'!E108</f>
        <v>779433.92841123184</v>
      </c>
      <c r="J7" s="166">
        <f>'Расчеты гибкости'!E79</f>
        <v>-590441.37436081376</v>
      </c>
      <c r="K7" s="166">
        <f>'Расчеты гибкости'!E52</f>
        <v>-1960316.6771328601</v>
      </c>
      <c r="L7" s="166">
        <f>'Расчеты гибкости'!E25</f>
        <v>-3786817.0808289219</v>
      </c>
      <c r="M7" s="10"/>
    </row>
    <row r="8" spans="2:16" x14ac:dyDescent="0.25">
      <c r="B8" s="8"/>
      <c r="C8" s="165" t="s">
        <v>98</v>
      </c>
      <c r="D8" s="166">
        <f>'Расчеты гибкости'!C201</f>
        <v>9937000</v>
      </c>
      <c r="E8" s="166">
        <f>'Расчеты гибкости'!C172</f>
        <v>9682500</v>
      </c>
      <c r="F8" s="166">
        <f>'Расчеты гибкости'!C143</f>
        <v>9300750</v>
      </c>
      <c r="G8" s="166">
        <f>'Расчеты гибкости'!C114</f>
        <v>8919000.0000000019</v>
      </c>
      <c r="H8" s="166">
        <f>Прибыль_окупаемость!D14</f>
        <v>15527785</v>
      </c>
      <c r="I8" s="166">
        <f>'Расчеты гибкости'!C85</f>
        <v>8410000.0000000019</v>
      </c>
      <c r="J8" s="166">
        <f>'Расчеты гибкости'!C58</f>
        <v>8028250.0000000019</v>
      </c>
      <c r="K8" s="166">
        <f>'Расчеты гибкости'!C31</f>
        <v>7646500.0000000019</v>
      </c>
      <c r="L8" s="166">
        <f>'Расчеты гибкости'!C4</f>
        <v>7137500.0000000009</v>
      </c>
      <c r="M8" s="10"/>
    </row>
    <row r="9" spans="2:16" x14ac:dyDescent="0.25">
      <c r="B9" s="8"/>
      <c r="C9" s="165" t="s">
        <v>96</v>
      </c>
      <c r="D9" s="166">
        <f>'Расчеты гибкости'!C200</f>
        <v>19087500</v>
      </c>
      <c r="E9" s="166">
        <f>'Расчеты гибкости'!C171</f>
        <v>17815000</v>
      </c>
      <c r="F9" s="166">
        <f>'Расчеты гибкости'!C142</f>
        <v>15906250</v>
      </c>
      <c r="G9" s="166">
        <f>'Расчеты гибкости'!C113</f>
        <v>13997500</v>
      </c>
      <c r="H9" s="166">
        <f>Прибыль_окупаемость!D13</f>
        <v>20375000</v>
      </c>
      <c r="I9" s="166">
        <f>'Расчеты гибкости'!C84</f>
        <v>11452500</v>
      </c>
      <c r="J9" s="166">
        <f>'Расчеты гибкости'!C57</f>
        <v>9543750</v>
      </c>
      <c r="K9" s="166">
        <f>'Расчеты гибкости'!C30</f>
        <v>5090000</v>
      </c>
      <c r="L9" s="166">
        <f>'Расчеты гибкости'!C3</f>
        <v>5090000</v>
      </c>
      <c r="M9" s="10"/>
    </row>
    <row r="10" spans="2:16" x14ac:dyDescent="0.25">
      <c r="B10" s="8"/>
      <c r="C10" s="330"/>
      <c r="D10" s="271">
        <v>1.5</v>
      </c>
      <c r="E10" s="271">
        <v>1.4</v>
      </c>
      <c r="F10" s="271">
        <v>1.25</v>
      </c>
      <c r="G10" s="271">
        <v>1.1000000000000001</v>
      </c>
      <c r="H10" s="260">
        <v>1</v>
      </c>
      <c r="I10" s="271">
        <v>0.9</v>
      </c>
      <c r="J10" s="271">
        <v>0.75</v>
      </c>
      <c r="K10" s="271">
        <v>0.6</v>
      </c>
      <c r="L10" s="271">
        <v>0.4</v>
      </c>
      <c r="M10" s="10"/>
    </row>
    <row r="11" spans="2:16" x14ac:dyDescent="0.25">
      <c r="B11" s="8"/>
      <c r="C11" s="331"/>
      <c r="D11" s="329" t="s">
        <v>97</v>
      </c>
      <c r="E11" s="329"/>
      <c r="F11" s="329"/>
      <c r="G11" s="329"/>
      <c r="H11" s="329"/>
      <c r="I11" s="329"/>
      <c r="J11" s="329"/>
      <c r="K11" s="329"/>
      <c r="L11" s="329"/>
      <c r="M11" s="10"/>
    </row>
    <row r="12" spans="2:16" x14ac:dyDescent="0.25">
      <c r="B12" s="8"/>
      <c r="C12" s="1"/>
      <c r="D12" s="1"/>
      <c r="E12" s="1"/>
      <c r="F12" s="1"/>
      <c r="G12" s="1"/>
      <c r="H12" s="1"/>
      <c r="I12" s="1"/>
      <c r="J12" s="1"/>
      <c r="K12" s="1"/>
      <c r="L12" s="1"/>
      <c r="M12" s="10"/>
    </row>
    <row r="13" spans="2:16" ht="27" customHeight="1" x14ac:dyDescent="0.25">
      <c r="B13" s="8"/>
      <c r="C13" s="1"/>
      <c r="D13" s="1"/>
      <c r="E13" s="1"/>
      <c r="F13" s="1"/>
      <c r="G13" s="1"/>
      <c r="H13" s="1"/>
      <c r="I13" s="1"/>
      <c r="J13" s="1"/>
      <c r="K13" s="1"/>
      <c r="L13" s="1"/>
      <c r="M13" s="10"/>
    </row>
    <row r="14" spans="2:16" ht="27" customHeight="1" x14ac:dyDescent="0.25">
      <c r="B14" s="8"/>
      <c r="C14" s="1"/>
      <c r="D14" s="1"/>
      <c r="E14" s="1"/>
      <c r="F14" s="1"/>
      <c r="G14" s="1"/>
      <c r="H14" s="1"/>
      <c r="I14" s="1"/>
      <c r="J14" s="1"/>
      <c r="K14" s="1"/>
      <c r="L14" s="1"/>
      <c r="M14" s="10"/>
    </row>
    <row r="15" spans="2:16" ht="27" customHeight="1" x14ac:dyDescent="0.25">
      <c r="B15" s="8"/>
      <c r="C15" s="1"/>
      <c r="D15" s="1"/>
      <c r="E15" s="1"/>
      <c r="F15" s="1"/>
      <c r="G15" s="1"/>
      <c r="H15" s="1"/>
      <c r="I15" s="1"/>
      <c r="J15" s="1"/>
      <c r="K15" s="1"/>
      <c r="L15" s="1"/>
      <c r="M15" s="10"/>
    </row>
    <row r="16" spans="2:16" ht="27" customHeight="1" x14ac:dyDescent="0.25">
      <c r="B16" s="8"/>
      <c r="C16" s="1"/>
      <c r="D16" s="1"/>
      <c r="E16" s="1"/>
      <c r="F16" s="1"/>
      <c r="G16" s="1"/>
      <c r="H16" s="1"/>
      <c r="I16" s="1"/>
      <c r="J16" s="1"/>
      <c r="K16" s="1"/>
      <c r="L16" s="1"/>
      <c r="M16" s="10"/>
    </row>
    <row r="17" spans="2:13" ht="27" customHeight="1" x14ac:dyDescent="0.25">
      <c r="B17" s="8"/>
      <c r="C17" s="1"/>
      <c r="D17" s="1"/>
      <c r="E17" s="1"/>
      <c r="F17" s="1"/>
      <c r="G17" s="1"/>
      <c r="H17" s="1"/>
      <c r="I17" s="1"/>
      <c r="J17" s="1"/>
      <c r="K17" s="1"/>
      <c r="L17" s="1"/>
      <c r="M17" s="10"/>
    </row>
    <row r="18" spans="2:13" ht="27" customHeight="1" x14ac:dyDescent="0.25">
      <c r="B18" s="8"/>
      <c r="C18" s="1"/>
      <c r="D18" s="1"/>
      <c r="E18" s="1"/>
      <c r="F18" s="1"/>
      <c r="G18" s="1"/>
      <c r="H18" s="1"/>
      <c r="I18" s="1"/>
      <c r="J18" s="1"/>
      <c r="K18" s="1"/>
      <c r="L18" s="1"/>
      <c r="M18" s="10"/>
    </row>
    <row r="19" spans="2:13" ht="27" customHeight="1" x14ac:dyDescent="0.25">
      <c r="B19" s="8"/>
      <c r="C19" s="1"/>
      <c r="D19" s="1"/>
      <c r="E19" s="1"/>
      <c r="F19" s="1"/>
      <c r="G19" s="1"/>
      <c r="H19" s="1"/>
      <c r="I19" s="1"/>
      <c r="J19" s="1"/>
      <c r="K19" s="1"/>
      <c r="L19" s="1"/>
      <c r="M19" s="10"/>
    </row>
    <row r="20" spans="2:13" ht="27" customHeight="1" x14ac:dyDescent="0.25">
      <c r="B20" s="8"/>
      <c r="C20" s="1"/>
      <c r="D20" s="1"/>
      <c r="E20" s="1"/>
      <c r="F20" s="1"/>
      <c r="G20" s="1"/>
      <c r="H20" s="1"/>
      <c r="I20" s="1"/>
      <c r="J20" s="1"/>
      <c r="K20" s="1"/>
      <c r="L20" s="1"/>
      <c r="M20" s="10"/>
    </row>
    <row r="21" spans="2:13" ht="15" customHeight="1" thickBot="1" x14ac:dyDescent="0.3">
      <c r="B21" s="13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5"/>
    </row>
    <row r="24" spans="2:13" x14ac:dyDescent="0.25">
      <c r="B24" s="1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1"/>
    </row>
    <row r="25" spans="2:13" x14ac:dyDescent="0.25">
      <c r="B25" s="1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1"/>
    </row>
    <row r="26" spans="2:13" x14ac:dyDescent="0.25">
      <c r="B26" s="1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1"/>
    </row>
    <row r="27" spans="2:13" x14ac:dyDescent="0.25">
      <c r="B27" s="1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1"/>
    </row>
    <row r="28" spans="2:13" x14ac:dyDescent="0.25">
      <c r="B28" s="1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1"/>
    </row>
    <row r="29" spans="2:13" x14ac:dyDescent="0.25">
      <c r="B29" s="1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1"/>
    </row>
    <row r="30" spans="2:13" x14ac:dyDescent="0.25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2:13" x14ac:dyDescent="0.2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</sheetData>
  <mergeCells count="5">
    <mergeCell ref="D11:L11"/>
    <mergeCell ref="C10:C11"/>
    <mergeCell ref="B3:M3"/>
    <mergeCell ref="B4:M4"/>
    <mergeCell ref="C6:L6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04"/>
  <sheetViews>
    <sheetView workbookViewId="0">
      <selection activeCell="A8" sqref="A8"/>
    </sheetView>
  </sheetViews>
  <sheetFormatPr defaultRowHeight="15" x14ac:dyDescent="0.25"/>
  <cols>
    <col min="1" max="1" width="15.140625" style="134" bestFit="1" customWidth="1"/>
    <col min="2" max="2" width="17.140625" style="134" hidden="1" customWidth="1"/>
    <col min="3" max="3" width="15.7109375" style="134" hidden="1" customWidth="1"/>
    <col min="4" max="25" width="14.85546875" style="134" customWidth="1"/>
    <col min="26" max="26" width="15.140625" style="134" customWidth="1"/>
    <col min="27" max="16384" width="9.140625" style="134"/>
  </cols>
  <sheetData>
    <row r="1" spans="1:26" x14ac:dyDescent="0.25">
      <c r="A1" s="338" t="s">
        <v>79</v>
      </c>
      <c r="B1" s="339"/>
      <c r="C1" s="340"/>
      <c r="D1" s="178">
        <f>'Входящие данные'!E13</f>
        <v>0</v>
      </c>
      <c r="E1" s="179"/>
      <c r="F1" s="180"/>
      <c r="G1" s="181"/>
      <c r="H1" s="182"/>
      <c r="I1" s="182"/>
      <c r="J1" s="182"/>
      <c r="K1" s="182"/>
      <c r="L1" s="182"/>
      <c r="M1" s="182"/>
      <c r="N1" s="183"/>
      <c r="O1" s="184"/>
      <c r="P1" s="185"/>
      <c r="Q1" s="186"/>
      <c r="R1" s="186"/>
      <c r="S1" s="186"/>
      <c r="T1" s="186"/>
      <c r="U1" s="186"/>
      <c r="V1" s="186"/>
      <c r="W1" s="186"/>
      <c r="X1" s="186"/>
      <c r="Y1" s="186"/>
      <c r="Z1" s="186"/>
    </row>
    <row r="2" spans="1:26" x14ac:dyDescent="0.25">
      <c r="A2" s="341" t="s">
        <v>80</v>
      </c>
      <c r="B2" s="342"/>
      <c r="C2" s="343"/>
      <c r="D2" s="138">
        <f>'Входящие данные'!E14</f>
        <v>18</v>
      </c>
      <c r="E2" s="179"/>
      <c r="F2" s="187"/>
      <c r="G2" s="187"/>
      <c r="H2" s="188"/>
      <c r="I2" s="187"/>
      <c r="J2" s="187"/>
      <c r="K2" s="189"/>
      <c r="L2" s="187"/>
      <c r="M2" s="187"/>
      <c r="N2" s="183"/>
      <c r="O2" s="184"/>
      <c r="P2" s="185"/>
      <c r="Q2" s="186"/>
      <c r="R2" s="186"/>
      <c r="S2" s="186"/>
      <c r="T2" s="186"/>
      <c r="U2" s="186"/>
      <c r="V2" s="186"/>
      <c r="W2" s="186"/>
      <c r="X2" s="186"/>
      <c r="Y2" s="186"/>
      <c r="Z2" s="186"/>
    </row>
    <row r="3" spans="1:26" ht="15.75" thickBot="1" x14ac:dyDescent="0.3">
      <c r="A3" s="344" t="s">
        <v>81</v>
      </c>
      <c r="B3" s="345"/>
      <c r="C3" s="346"/>
      <c r="D3" s="190">
        <v>24</v>
      </c>
      <c r="E3" s="179"/>
      <c r="F3" s="191"/>
      <c r="G3" s="191"/>
      <c r="H3" s="187"/>
      <c r="I3" s="191"/>
      <c r="J3" s="191"/>
      <c r="K3" s="191"/>
      <c r="L3" s="191"/>
      <c r="M3" s="191"/>
      <c r="N3" s="183"/>
      <c r="O3" s="184"/>
      <c r="P3" s="185"/>
      <c r="Q3" s="133" t="str">
        <f>Прибыль_окупаемость!S11</f>
        <v>15 месяц</v>
      </c>
      <c r="R3" s="133" t="str">
        <f>Прибыль_окупаемость!T11</f>
        <v>16 месяц</v>
      </c>
      <c r="S3" s="133" t="str">
        <f>Прибыль_окупаемость!U11</f>
        <v>17 месяц</v>
      </c>
      <c r="T3" s="133" t="str">
        <f>Прибыль_окупаемость!V11</f>
        <v>18 месяц</v>
      </c>
      <c r="U3" s="133" t="str">
        <f>Прибыль_окупаемость!W11</f>
        <v>19 месяц</v>
      </c>
      <c r="V3" s="133" t="str">
        <f>Прибыль_окупаемость!X11</f>
        <v>20 месяц</v>
      </c>
      <c r="W3" s="133" t="str">
        <f>Прибыль_окупаемость!Y11</f>
        <v>21 месяц</v>
      </c>
      <c r="X3" s="133" t="str">
        <f>Прибыль_окупаемость!Z11</f>
        <v>22 месяц</v>
      </c>
      <c r="Y3" s="133" t="str">
        <f>Прибыль_окупаемость!AA11</f>
        <v>23 месяц</v>
      </c>
      <c r="Z3" s="133" t="str">
        <f>Прибыль_окупаемость!AN11</f>
        <v>36 месяц</v>
      </c>
    </row>
    <row r="4" spans="1:26" ht="15.75" hidden="1" thickBot="1" x14ac:dyDescent="0.3">
      <c r="A4" s="344" t="s">
        <v>82</v>
      </c>
      <c r="B4" s="345"/>
      <c r="C4" s="346"/>
      <c r="D4" s="192">
        <v>41192</v>
      </c>
      <c r="E4" s="179"/>
      <c r="F4" s="191"/>
      <c r="G4" s="191"/>
      <c r="H4" s="191"/>
      <c r="I4" s="191"/>
      <c r="J4" s="193"/>
      <c r="K4" s="191"/>
      <c r="L4" s="191"/>
      <c r="M4" s="191"/>
      <c r="N4" s="183"/>
      <c r="O4" s="184"/>
      <c r="P4" s="185"/>
      <c r="Q4" s="133">
        <v>15</v>
      </c>
      <c r="R4" s="133">
        <v>16</v>
      </c>
      <c r="S4" s="133">
        <v>17</v>
      </c>
      <c r="T4" s="133">
        <v>18</v>
      </c>
      <c r="U4" s="133">
        <v>19</v>
      </c>
      <c r="V4" s="133">
        <v>20</v>
      </c>
      <c r="W4" s="133">
        <v>21</v>
      </c>
      <c r="X4" s="133">
        <v>22</v>
      </c>
      <c r="Y4" s="133">
        <v>23</v>
      </c>
      <c r="Z4" s="133">
        <v>24</v>
      </c>
    </row>
    <row r="5" spans="1:26" x14ac:dyDescent="0.2">
      <c r="A5" s="347" t="s">
        <v>83</v>
      </c>
      <c r="B5" s="349" t="s">
        <v>84</v>
      </c>
      <c r="C5" s="351" t="s">
        <v>85</v>
      </c>
      <c r="D5" s="333" t="s">
        <v>86</v>
      </c>
      <c r="E5" s="334"/>
      <c r="F5" s="334"/>
      <c r="G5" s="335"/>
      <c r="H5" s="333" t="s">
        <v>87</v>
      </c>
      <c r="I5" s="334"/>
      <c r="J5" s="334"/>
      <c r="K5" s="334"/>
      <c r="L5" s="336" t="s">
        <v>88</v>
      </c>
      <c r="M5" s="337"/>
      <c r="N5" s="183"/>
      <c r="O5" s="184"/>
      <c r="P5" s="185"/>
      <c r="Q5" s="135">
        <f t="shared" ref="Q5:Z5" si="0">P5</f>
        <v>0</v>
      </c>
      <c r="R5" s="135">
        <f t="shared" si="0"/>
        <v>0</v>
      </c>
      <c r="S5" s="135">
        <f t="shared" si="0"/>
        <v>0</v>
      </c>
      <c r="T5" s="135">
        <f t="shared" si="0"/>
        <v>0</v>
      </c>
      <c r="U5" s="135">
        <f t="shared" si="0"/>
        <v>0</v>
      </c>
      <c r="V5" s="135">
        <f t="shared" si="0"/>
        <v>0</v>
      </c>
      <c r="W5" s="135">
        <f t="shared" si="0"/>
        <v>0</v>
      </c>
      <c r="X5" s="135">
        <f t="shared" si="0"/>
        <v>0</v>
      </c>
      <c r="Y5" s="135">
        <f t="shared" si="0"/>
        <v>0</v>
      </c>
      <c r="Z5" s="135">
        <f t="shared" si="0"/>
        <v>0</v>
      </c>
    </row>
    <row r="6" spans="1:26" ht="30.75" thickBot="1" x14ac:dyDescent="0.25">
      <c r="A6" s="348"/>
      <c r="B6" s="350"/>
      <c r="C6" s="352"/>
      <c r="D6" s="194" t="s">
        <v>89</v>
      </c>
      <c r="E6" s="195" t="s">
        <v>90</v>
      </c>
      <c r="F6" s="195" t="s">
        <v>91</v>
      </c>
      <c r="G6" s="196" t="s">
        <v>92</v>
      </c>
      <c r="H6" s="194" t="s">
        <v>89</v>
      </c>
      <c r="I6" s="195" t="s">
        <v>90</v>
      </c>
      <c r="J6" s="195" t="s">
        <v>91</v>
      </c>
      <c r="K6" s="197" t="s">
        <v>92</v>
      </c>
      <c r="L6" s="194" t="s">
        <v>93</v>
      </c>
      <c r="M6" s="196" t="s">
        <v>94</v>
      </c>
      <c r="N6" s="183"/>
      <c r="O6" s="184"/>
      <c r="P6" s="185"/>
      <c r="Q6" s="136">
        <f t="shared" ref="Q6:Z6" si="1">(1+$B$6)^Q4</f>
        <v>1</v>
      </c>
      <c r="R6" s="136">
        <f t="shared" si="1"/>
        <v>1</v>
      </c>
      <c r="S6" s="136">
        <f t="shared" si="1"/>
        <v>1</v>
      </c>
      <c r="T6" s="136">
        <f t="shared" si="1"/>
        <v>1</v>
      </c>
      <c r="U6" s="136">
        <f t="shared" si="1"/>
        <v>1</v>
      </c>
      <c r="V6" s="136">
        <f t="shared" si="1"/>
        <v>1</v>
      </c>
      <c r="W6" s="136">
        <f t="shared" si="1"/>
        <v>1</v>
      </c>
      <c r="X6" s="136">
        <f t="shared" si="1"/>
        <v>1</v>
      </c>
      <c r="Y6" s="136">
        <f t="shared" si="1"/>
        <v>1</v>
      </c>
      <c r="Z6" s="136">
        <f t="shared" si="1"/>
        <v>1</v>
      </c>
    </row>
    <row r="7" spans="1:26" ht="15.75" thickBot="1" x14ac:dyDescent="0.25">
      <c r="A7" s="198" t="s">
        <v>95</v>
      </c>
      <c r="B7" s="199"/>
      <c r="C7" s="200">
        <f>$D$4</f>
        <v>41192</v>
      </c>
      <c r="D7" s="201">
        <f>E7+F7</f>
        <v>0</v>
      </c>
      <c r="E7" s="202">
        <f>SUM(E8:E65536)+SUM(L8:M65536)</f>
        <v>0</v>
      </c>
      <c r="F7" s="203">
        <f>SUM(F8:F65536)</f>
        <v>0</v>
      </c>
      <c r="G7" s="204">
        <f>$D$1</f>
        <v>0</v>
      </c>
      <c r="H7" s="205">
        <f>I7+J7</f>
        <v>0</v>
      </c>
      <c r="I7" s="202">
        <f>SUM(I8:I65536)+SUM(L8:M65536)</f>
        <v>0</v>
      </c>
      <c r="J7" s="203">
        <f>SUM(J8:J65536)</f>
        <v>0</v>
      </c>
      <c r="K7" s="206">
        <f>$D$1</f>
        <v>0</v>
      </c>
      <c r="L7" s="201"/>
      <c r="M7" s="207"/>
      <c r="N7" s="183">
        <f>ROW(N7)</f>
        <v>7</v>
      </c>
      <c r="O7" s="184"/>
      <c r="P7" s="185"/>
      <c r="Q7" s="135">
        <f t="shared" ref="Q7:Z7" si="2">Q5/Q6</f>
        <v>0</v>
      </c>
      <c r="R7" s="135">
        <f t="shared" si="2"/>
        <v>0</v>
      </c>
      <c r="S7" s="135">
        <f t="shared" si="2"/>
        <v>0</v>
      </c>
      <c r="T7" s="135">
        <f t="shared" si="2"/>
        <v>0</v>
      </c>
      <c r="U7" s="135">
        <f t="shared" si="2"/>
        <v>0</v>
      </c>
      <c r="V7" s="135">
        <f t="shared" si="2"/>
        <v>0</v>
      </c>
      <c r="W7" s="135">
        <f t="shared" si="2"/>
        <v>0</v>
      </c>
      <c r="X7" s="135">
        <f t="shared" si="2"/>
        <v>0</v>
      </c>
      <c r="Y7" s="135">
        <f t="shared" si="2"/>
        <v>0</v>
      </c>
      <c r="Z7" s="135">
        <f t="shared" si="2"/>
        <v>0</v>
      </c>
    </row>
    <row r="8" spans="1:26" x14ac:dyDescent="0.25">
      <c r="A8" s="208">
        <v>1</v>
      </c>
      <c r="B8" s="209" t="str">
        <f>CONCATENATE(INT((A8-1)/12)+1,"-й год ",A8-1-INT((A8-1)/12)*12+1,"-й мес")</f>
        <v>1-й год 1-й мес</v>
      </c>
      <c r="C8" s="210">
        <f>DATE(YEAR(C7),MONTH(C7)+1,DAY(C7))</f>
        <v>41223</v>
      </c>
      <c r="D8" s="211">
        <f t="shared" ref="D8:D71" si="3">IF(P8*$D$2/100/12/(1-(1+$D$2/100/12)^(-O8))&lt;G7,ROUNDUP(P8*$D$2/100/12/(1-(1+$D$2/100/12)^(-O8)),0),G7+F8)</f>
        <v>0</v>
      </c>
      <c r="E8" s="212">
        <f>D8-F8</f>
        <v>0</v>
      </c>
      <c r="F8" s="212">
        <f>$D$1*$D$2*(C8-C7)/(DATE(YEAR(C8)+1,1,1)-DATE(YEAR(C8),1,1))/100</f>
        <v>0</v>
      </c>
      <c r="G8" s="213">
        <f>G7-E8-L8-M8</f>
        <v>0</v>
      </c>
      <c r="H8" s="214">
        <f t="shared" ref="H8:H71" si="4">I8+J8</f>
        <v>0</v>
      </c>
      <c r="I8" s="212">
        <f>IF($D$1/$D$3&lt;K7,$D$1/$D$3,K7)</f>
        <v>0</v>
      </c>
      <c r="J8" s="212">
        <f>K7*$D$2/12/100</f>
        <v>0</v>
      </c>
      <c r="K8" s="215">
        <f>K7-I8-L8-M8</f>
        <v>0</v>
      </c>
      <c r="L8" s="138"/>
      <c r="M8" s="138"/>
      <c r="N8" s="216">
        <f t="shared" ref="N8:N71" si="5">IF(ISBLANK(L7),VALUE(N7),ROW(L7))</f>
        <v>7</v>
      </c>
      <c r="O8" s="184">
        <f>$D$3</f>
        <v>24</v>
      </c>
      <c r="P8" s="185">
        <f t="shared" ref="P8:P71" si="6">INDEX(G:G,N8,1)</f>
        <v>0</v>
      </c>
      <c r="Q8" s="186"/>
      <c r="R8" s="186"/>
      <c r="S8" s="186"/>
      <c r="T8" s="186"/>
      <c r="U8" s="186"/>
      <c r="V8" s="186"/>
      <c r="W8" s="186"/>
      <c r="X8" s="186"/>
      <c r="Y8" s="186"/>
      <c r="Z8" s="186"/>
    </row>
    <row r="9" spans="1:26" x14ac:dyDescent="0.25">
      <c r="A9" s="208">
        <v>2</v>
      </c>
      <c r="B9" s="209" t="str">
        <f t="shared" ref="B9:B72" si="7">CONCATENATE(INT((A9-1)/12)+1,"-й год ",A9-1-INT((A9-1)/12)*12+1,"-й мес")</f>
        <v>1-й год 2-й мес</v>
      </c>
      <c r="C9" s="210">
        <f>DATE(YEAR(C8),MONTH(C8)+1,DAY(C8))</f>
        <v>41253</v>
      </c>
      <c r="D9" s="211">
        <f t="shared" si="3"/>
        <v>0</v>
      </c>
      <c r="E9" s="212">
        <f t="shared" ref="E9:E72" si="8">D9-F9</f>
        <v>0</v>
      </c>
      <c r="F9" s="212">
        <f>G8*$D$2*(C9-C8)/(DATE(YEAR(C9)+1,1,1)-DATE(YEAR(C9),1,1))/100</f>
        <v>0</v>
      </c>
      <c r="G9" s="213">
        <f t="shared" ref="G9:G72" si="9">G8-E9-L9-M9</f>
        <v>0</v>
      </c>
      <c r="H9" s="214">
        <f t="shared" si="4"/>
        <v>0</v>
      </c>
      <c r="I9" s="212">
        <f>IF($D$1/$D$3&lt;K8,$D$1/$D$3,K8)</f>
        <v>0</v>
      </c>
      <c r="J9" s="212">
        <f t="shared" ref="J9:J72" si="10">K8*$D$2/12/100</f>
        <v>0</v>
      </c>
      <c r="K9" s="215">
        <f t="shared" ref="K9:K72" si="11">K8-I9-L9-M9</f>
        <v>0</v>
      </c>
      <c r="L9" s="138"/>
      <c r="M9" s="138"/>
      <c r="N9" s="216">
        <f t="shared" si="5"/>
        <v>7</v>
      </c>
      <c r="O9" s="184">
        <f t="shared" ref="O9:O72" si="12">O8+N8-N9</f>
        <v>24</v>
      </c>
      <c r="P9" s="185">
        <f t="shared" si="6"/>
        <v>0</v>
      </c>
      <c r="Q9" s="186"/>
      <c r="R9" s="186"/>
      <c r="S9" s="186"/>
      <c r="T9" s="186"/>
      <c r="U9" s="186"/>
      <c r="V9" s="186"/>
      <c r="W9" s="186"/>
      <c r="X9" s="186"/>
      <c r="Y9" s="186"/>
      <c r="Z9" s="186"/>
    </row>
    <row r="10" spans="1:26" x14ac:dyDescent="0.25">
      <c r="A10" s="208">
        <v>3</v>
      </c>
      <c r="B10" s="209" t="str">
        <f t="shared" si="7"/>
        <v>1-й год 3-й мес</v>
      </c>
      <c r="C10" s="210">
        <f t="shared" ref="C10:C73" si="13">DATE(YEAR(C9),MONTH(C9)+1,DAY(C9))</f>
        <v>41284</v>
      </c>
      <c r="D10" s="211">
        <f t="shared" si="3"/>
        <v>0</v>
      </c>
      <c r="E10" s="212">
        <f t="shared" si="8"/>
        <v>0</v>
      </c>
      <c r="F10" s="212">
        <f t="shared" ref="F10:F73" si="14">G9*$D$2*(C10-C9)/(DATE(YEAR(C10)+1,1,1)-DATE(YEAR(C10),1,1))/100</f>
        <v>0</v>
      </c>
      <c r="G10" s="213">
        <f t="shared" si="9"/>
        <v>0</v>
      </c>
      <c r="H10" s="214">
        <f t="shared" si="4"/>
        <v>0</v>
      </c>
      <c r="I10" s="212">
        <f t="shared" ref="I10:I73" si="15">IF($D$1/$D$3&lt;K9,$D$1/$D$3,K9)</f>
        <v>0</v>
      </c>
      <c r="J10" s="212">
        <f t="shared" si="10"/>
        <v>0</v>
      </c>
      <c r="K10" s="215">
        <f t="shared" si="11"/>
        <v>0</v>
      </c>
      <c r="L10" s="138"/>
      <c r="M10" s="138"/>
      <c r="N10" s="216">
        <f t="shared" si="5"/>
        <v>7</v>
      </c>
      <c r="O10" s="184">
        <f t="shared" si="12"/>
        <v>24</v>
      </c>
      <c r="P10" s="185">
        <f t="shared" si="6"/>
        <v>0</v>
      </c>
      <c r="Q10" s="186"/>
      <c r="R10" s="186"/>
      <c r="S10" s="186"/>
      <c r="T10" s="186"/>
      <c r="U10" s="186"/>
      <c r="V10" s="186"/>
      <c r="W10" s="186"/>
      <c r="X10" s="186"/>
      <c r="Y10" s="186"/>
      <c r="Z10" s="186"/>
    </row>
    <row r="11" spans="1:26" x14ac:dyDescent="0.25">
      <c r="A11" s="208">
        <v>4</v>
      </c>
      <c r="B11" s="209" t="str">
        <f t="shared" si="7"/>
        <v>1-й год 4-й мес</v>
      </c>
      <c r="C11" s="210">
        <f t="shared" si="13"/>
        <v>41315</v>
      </c>
      <c r="D11" s="211">
        <f t="shared" si="3"/>
        <v>0</v>
      </c>
      <c r="E11" s="212">
        <f t="shared" si="8"/>
        <v>0</v>
      </c>
      <c r="F11" s="212">
        <f t="shared" si="14"/>
        <v>0</v>
      </c>
      <c r="G11" s="213">
        <f t="shared" si="9"/>
        <v>0</v>
      </c>
      <c r="H11" s="214">
        <f t="shared" si="4"/>
        <v>0</v>
      </c>
      <c r="I11" s="212">
        <f t="shared" si="15"/>
        <v>0</v>
      </c>
      <c r="J11" s="212">
        <f t="shared" si="10"/>
        <v>0</v>
      </c>
      <c r="K11" s="215">
        <f t="shared" si="11"/>
        <v>0</v>
      </c>
      <c r="L11" s="138"/>
      <c r="M11" s="138"/>
      <c r="N11" s="216">
        <f t="shared" si="5"/>
        <v>7</v>
      </c>
      <c r="O11" s="184">
        <f t="shared" si="12"/>
        <v>24</v>
      </c>
      <c r="P11" s="185">
        <f t="shared" si="6"/>
        <v>0</v>
      </c>
      <c r="Q11" s="186"/>
      <c r="R11" s="186"/>
      <c r="S11" s="186"/>
      <c r="T11" s="186"/>
      <c r="U11" s="186"/>
      <c r="V11" s="186"/>
      <c r="W11" s="186"/>
      <c r="X11" s="186"/>
      <c r="Y11" s="186"/>
      <c r="Z11" s="186"/>
    </row>
    <row r="12" spans="1:26" x14ac:dyDescent="0.25">
      <c r="A12" s="208">
        <v>5</v>
      </c>
      <c r="B12" s="209" t="str">
        <f t="shared" si="7"/>
        <v>1-й год 5-й мес</v>
      </c>
      <c r="C12" s="210">
        <f t="shared" si="13"/>
        <v>41343</v>
      </c>
      <c r="D12" s="211">
        <f t="shared" si="3"/>
        <v>0</v>
      </c>
      <c r="E12" s="212">
        <f t="shared" si="8"/>
        <v>0</v>
      </c>
      <c r="F12" s="212">
        <f t="shared" si="14"/>
        <v>0</v>
      </c>
      <c r="G12" s="213">
        <f>G11-E12-L12-M12</f>
        <v>0</v>
      </c>
      <c r="H12" s="214">
        <f t="shared" si="4"/>
        <v>0</v>
      </c>
      <c r="I12" s="212">
        <f t="shared" si="15"/>
        <v>0</v>
      </c>
      <c r="J12" s="212">
        <f t="shared" si="10"/>
        <v>0</v>
      </c>
      <c r="K12" s="215">
        <f>K11-I12-L12-M12</f>
        <v>0</v>
      </c>
      <c r="L12" s="138"/>
      <c r="M12" s="138"/>
      <c r="N12" s="216">
        <f t="shared" si="5"/>
        <v>7</v>
      </c>
      <c r="O12" s="184">
        <f t="shared" si="12"/>
        <v>24</v>
      </c>
      <c r="P12" s="185">
        <f t="shared" si="6"/>
        <v>0</v>
      </c>
      <c r="Q12" s="186"/>
      <c r="R12" s="186"/>
      <c r="S12" s="186"/>
      <c r="T12" s="186"/>
      <c r="U12" s="186"/>
      <c r="V12" s="186"/>
      <c r="W12" s="186"/>
      <c r="X12" s="186"/>
      <c r="Y12" s="186"/>
      <c r="Z12" s="186"/>
    </row>
    <row r="13" spans="1:26" x14ac:dyDescent="0.25">
      <c r="A13" s="208">
        <v>6</v>
      </c>
      <c r="B13" s="209" t="str">
        <f t="shared" si="7"/>
        <v>1-й год 6-й мес</v>
      </c>
      <c r="C13" s="210">
        <f t="shared" si="13"/>
        <v>41374</v>
      </c>
      <c r="D13" s="211">
        <f t="shared" si="3"/>
        <v>0</v>
      </c>
      <c r="E13" s="212">
        <f t="shared" si="8"/>
        <v>0</v>
      </c>
      <c r="F13" s="212">
        <f t="shared" si="14"/>
        <v>0</v>
      </c>
      <c r="G13" s="213">
        <f>G12-E13-L13-M13</f>
        <v>0</v>
      </c>
      <c r="H13" s="214">
        <f t="shared" si="4"/>
        <v>0</v>
      </c>
      <c r="I13" s="212">
        <f t="shared" si="15"/>
        <v>0</v>
      </c>
      <c r="J13" s="212">
        <f t="shared" si="10"/>
        <v>0</v>
      </c>
      <c r="K13" s="215">
        <f>K12-I13-L13-M13</f>
        <v>0</v>
      </c>
      <c r="L13" s="138"/>
      <c r="M13" s="138"/>
      <c r="N13" s="216">
        <f t="shared" si="5"/>
        <v>7</v>
      </c>
      <c r="O13" s="184">
        <f t="shared" si="12"/>
        <v>24</v>
      </c>
      <c r="P13" s="185">
        <f t="shared" si="6"/>
        <v>0</v>
      </c>
      <c r="Q13" s="186"/>
      <c r="R13" s="186"/>
      <c r="S13" s="186"/>
      <c r="T13" s="186"/>
      <c r="U13" s="186"/>
      <c r="V13" s="186"/>
      <c r="W13" s="186"/>
      <c r="X13" s="186"/>
      <c r="Y13" s="186"/>
      <c r="Z13" s="186"/>
    </row>
    <row r="14" spans="1:26" x14ac:dyDescent="0.25">
      <c r="A14" s="208">
        <v>7</v>
      </c>
      <c r="B14" s="209" t="str">
        <f t="shared" si="7"/>
        <v>1-й год 7-й мес</v>
      </c>
      <c r="C14" s="210">
        <f t="shared" si="13"/>
        <v>41404</v>
      </c>
      <c r="D14" s="211">
        <f t="shared" si="3"/>
        <v>0</v>
      </c>
      <c r="E14" s="212">
        <f t="shared" si="8"/>
        <v>0</v>
      </c>
      <c r="F14" s="212">
        <f t="shared" si="14"/>
        <v>0</v>
      </c>
      <c r="G14" s="213">
        <f t="shared" si="9"/>
        <v>0</v>
      </c>
      <c r="H14" s="214">
        <f t="shared" si="4"/>
        <v>0</v>
      </c>
      <c r="I14" s="212">
        <f t="shared" si="15"/>
        <v>0</v>
      </c>
      <c r="J14" s="212">
        <f t="shared" si="10"/>
        <v>0</v>
      </c>
      <c r="K14" s="215">
        <f t="shared" si="11"/>
        <v>0</v>
      </c>
      <c r="L14" s="138"/>
      <c r="M14" s="138"/>
      <c r="N14" s="216">
        <f t="shared" si="5"/>
        <v>7</v>
      </c>
      <c r="O14" s="184">
        <f t="shared" si="12"/>
        <v>24</v>
      </c>
      <c r="P14" s="185">
        <f t="shared" si="6"/>
        <v>0</v>
      </c>
      <c r="Q14" s="186"/>
      <c r="R14" s="186"/>
      <c r="S14" s="186"/>
      <c r="T14" s="186"/>
      <c r="U14" s="186"/>
      <c r="V14" s="186"/>
      <c r="W14" s="186"/>
      <c r="X14" s="186"/>
      <c r="Y14" s="186"/>
      <c r="Z14" s="186"/>
    </row>
    <row r="15" spans="1:26" x14ac:dyDescent="0.25">
      <c r="A15" s="208">
        <v>8</v>
      </c>
      <c r="B15" s="209" t="str">
        <f t="shared" si="7"/>
        <v>1-й год 8-й мес</v>
      </c>
      <c r="C15" s="210">
        <f t="shared" si="13"/>
        <v>41435</v>
      </c>
      <c r="D15" s="211">
        <f t="shared" si="3"/>
        <v>0</v>
      </c>
      <c r="E15" s="212">
        <f t="shared" si="8"/>
        <v>0</v>
      </c>
      <c r="F15" s="212">
        <f t="shared" si="14"/>
        <v>0</v>
      </c>
      <c r="G15" s="213">
        <f t="shared" si="9"/>
        <v>0</v>
      </c>
      <c r="H15" s="214">
        <f t="shared" si="4"/>
        <v>0</v>
      </c>
      <c r="I15" s="212">
        <f t="shared" si="15"/>
        <v>0</v>
      </c>
      <c r="J15" s="212">
        <f t="shared" si="10"/>
        <v>0</v>
      </c>
      <c r="K15" s="215">
        <f t="shared" si="11"/>
        <v>0</v>
      </c>
      <c r="L15" s="138"/>
      <c r="M15" s="138"/>
      <c r="N15" s="216">
        <f t="shared" si="5"/>
        <v>7</v>
      </c>
      <c r="O15" s="184">
        <f t="shared" si="12"/>
        <v>24</v>
      </c>
      <c r="P15" s="185">
        <f t="shared" si="6"/>
        <v>0</v>
      </c>
      <c r="Q15" s="186"/>
      <c r="R15" s="186"/>
      <c r="S15" s="186"/>
      <c r="T15" s="186"/>
      <c r="U15" s="186"/>
      <c r="V15" s="186"/>
      <c r="W15" s="186"/>
      <c r="X15" s="186"/>
      <c r="Y15" s="186"/>
      <c r="Z15" s="186"/>
    </row>
    <row r="16" spans="1:26" x14ac:dyDescent="0.25">
      <c r="A16" s="208">
        <v>9</v>
      </c>
      <c r="B16" s="209" t="str">
        <f t="shared" si="7"/>
        <v>1-й год 9-й мес</v>
      </c>
      <c r="C16" s="210">
        <f t="shared" si="13"/>
        <v>41465</v>
      </c>
      <c r="D16" s="211">
        <f t="shared" si="3"/>
        <v>0</v>
      </c>
      <c r="E16" s="212">
        <f t="shared" si="8"/>
        <v>0</v>
      </c>
      <c r="F16" s="212">
        <f t="shared" si="14"/>
        <v>0</v>
      </c>
      <c r="G16" s="213">
        <f t="shared" si="9"/>
        <v>0</v>
      </c>
      <c r="H16" s="214">
        <f t="shared" si="4"/>
        <v>0</v>
      </c>
      <c r="I16" s="212">
        <f t="shared" si="15"/>
        <v>0</v>
      </c>
      <c r="J16" s="212">
        <f t="shared" si="10"/>
        <v>0</v>
      </c>
      <c r="K16" s="215">
        <f t="shared" si="11"/>
        <v>0</v>
      </c>
      <c r="L16" s="138"/>
      <c r="M16" s="138"/>
      <c r="N16" s="216">
        <f t="shared" si="5"/>
        <v>7</v>
      </c>
      <c r="O16" s="184">
        <f t="shared" si="12"/>
        <v>24</v>
      </c>
      <c r="P16" s="185">
        <f t="shared" si="6"/>
        <v>0</v>
      </c>
      <c r="Q16" s="186"/>
      <c r="R16" s="186"/>
      <c r="S16" s="186"/>
      <c r="T16" s="186"/>
      <c r="U16" s="186"/>
      <c r="V16" s="186"/>
      <c r="W16" s="186"/>
      <c r="X16" s="186"/>
      <c r="Y16" s="186"/>
      <c r="Z16" s="186"/>
    </row>
    <row r="17" spans="1:26" x14ac:dyDescent="0.25">
      <c r="A17" s="208">
        <v>10</v>
      </c>
      <c r="B17" s="209" t="str">
        <f t="shared" si="7"/>
        <v>1-й год 10-й мес</v>
      </c>
      <c r="C17" s="210">
        <f t="shared" si="13"/>
        <v>41496</v>
      </c>
      <c r="D17" s="211">
        <f t="shared" si="3"/>
        <v>0</v>
      </c>
      <c r="E17" s="212">
        <f t="shared" si="8"/>
        <v>0</v>
      </c>
      <c r="F17" s="212">
        <f t="shared" si="14"/>
        <v>0</v>
      </c>
      <c r="G17" s="213">
        <f t="shared" si="9"/>
        <v>0</v>
      </c>
      <c r="H17" s="214">
        <f t="shared" si="4"/>
        <v>0</v>
      </c>
      <c r="I17" s="212">
        <f t="shared" si="15"/>
        <v>0</v>
      </c>
      <c r="J17" s="212">
        <f t="shared" si="10"/>
        <v>0</v>
      </c>
      <c r="K17" s="215">
        <f t="shared" si="11"/>
        <v>0</v>
      </c>
      <c r="L17" s="138"/>
      <c r="M17" s="138"/>
      <c r="N17" s="216">
        <f t="shared" si="5"/>
        <v>7</v>
      </c>
      <c r="O17" s="184">
        <f t="shared" si="12"/>
        <v>24</v>
      </c>
      <c r="P17" s="185">
        <f t="shared" si="6"/>
        <v>0</v>
      </c>
      <c r="Q17" s="186"/>
      <c r="R17" s="186"/>
      <c r="S17" s="186"/>
      <c r="T17" s="186"/>
      <c r="U17" s="186"/>
      <c r="V17" s="186"/>
      <c r="W17" s="186"/>
      <c r="X17" s="186"/>
      <c r="Y17" s="186"/>
      <c r="Z17" s="186"/>
    </row>
    <row r="18" spans="1:26" x14ac:dyDescent="0.25">
      <c r="A18" s="208">
        <v>11</v>
      </c>
      <c r="B18" s="209" t="str">
        <f t="shared" si="7"/>
        <v>1-й год 11-й мес</v>
      </c>
      <c r="C18" s="210">
        <f t="shared" si="13"/>
        <v>41527</v>
      </c>
      <c r="D18" s="211">
        <f t="shared" si="3"/>
        <v>0</v>
      </c>
      <c r="E18" s="212">
        <f t="shared" si="8"/>
        <v>0</v>
      </c>
      <c r="F18" s="212">
        <f t="shared" si="14"/>
        <v>0</v>
      </c>
      <c r="G18" s="213">
        <f>G17-E18-L18-M18</f>
        <v>0</v>
      </c>
      <c r="H18" s="214">
        <f t="shared" si="4"/>
        <v>0</v>
      </c>
      <c r="I18" s="212">
        <f t="shared" si="15"/>
        <v>0</v>
      </c>
      <c r="J18" s="212">
        <f t="shared" si="10"/>
        <v>0</v>
      </c>
      <c r="K18" s="215">
        <f>K17-I18-L18-M18</f>
        <v>0</v>
      </c>
      <c r="L18" s="138"/>
      <c r="M18" s="138"/>
      <c r="N18" s="216">
        <f t="shared" si="5"/>
        <v>7</v>
      </c>
      <c r="O18" s="184">
        <f t="shared" si="12"/>
        <v>24</v>
      </c>
      <c r="P18" s="185">
        <f t="shared" si="6"/>
        <v>0</v>
      </c>
      <c r="Q18" s="186"/>
      <c r="R18" s="186"/>
      <c r="S18" s="186"/>
      <c r="T18" s="186"/>
      <c r="U18" s="186"/>
      <c r="V18" s="186"/>
      <c r="W18" s="186"/>
      <c r="X18" s="186"/>
      <c r="Y18" s="186"/>
      <c r="Z18" s="186"/>
    </row>
    <row r="19" spans="1:26" x14ac:dyDescent="0.25">
      <c r="A19" s="208">
        <v>12</v>
      </c>
      <c r="B19" s="209" t="str">
        <f t="shared" si="7"/>
        <v>1-й год 12-й мес</v>
      </c>
      <c r="C19" s="210">
        <f t="shared" si="13"/>
        <v>41557</v>
      </c>
      <c r="D19" s="211">
        <f t="shared" si="3"/>
        <v>0</v>
      </c>
      <c r="E19" s="212">
        <f t="shared" si="8"/>
        <v>0</v>
      </c>
      <c r="F19" s="212">
        <f t="shared" si="14"/>
        <v>0</v>
      </c>
      <c r="G19" s="213">
        <f t="shared" si="9"/>
        <v>0</v>
      </c>
      <c r="H19" s="214">
        <f t="shared" si="4"/>
        <v>0</v>
      </c>
      <c r="I19" s="212">
        <f t="shared" si="15"/>
        <v>0</v>
      </c>
      <c r="J19" s="212">
        <f t="shared" si="10"/>
        <v>0</v>
      </c>
      <c r="K19" s="215">
        <f t="shared" si="11"/>
        <v>0</v>
      </c>
      <c r="L19" s="138"/>
      <c r="M19" s="138"/>
      <c r="N19" s="216">
        <f>IF(ISBLANK(L18),VALUE(N18),ROW(L18))</f>
        <v>7</v>
      </c>
      <c r="O19" s="184">
        <f t="shared" si="12"/>
        <v>24</v>
      </c>
      <c r="P19" s="185">
        <f t="shared" si="6"/>
        <v>0</v>
      </c>
      <c r="Q19" s="186"/>
      <c r="R19" s="186"/>
      <c r="S19" s="186"/>
      <c r="T19" s="186"/>
      <c r="U19" s="186"/>
      <c r="V19" s="186"/>
      <c r="W19" s="186"/>
      <c r="X19" s="186"/>
      <c r="Y19" s="186"/>
      <c r="Z19" s="186"/>
    </row>
    <row r="20" spans="1:26" x14ac:dyDescent="0.25">
      <c r="A20" s="217">
        <v>13</v>
      </c>
      <c r="B20" s="209" t="str">
        <f t="shared" si="7"/>
        <v>2-й год 1-й мес</v>
      </c>
      <c r="C20" s="210">
        <f t="shared" si="13"/>
        <v>41588</v>
      </c>
      <c r="D20" s="211">
        <f t="shared" si="3"/>
        <v>0</v>
      </c>
      <c r="E20" s="218">
        <f t="shared" si="8"/>
        <v>0</v>
      </c>
      <c r="F20" s="212">
        <f t="shared" si="14"/>
        <v>0</v>
      </c>
      <c r="G20" s="219">
        <f t="shared" si="9"/>
        <v>0</v>
      </c>
      <c r="H20" s="220">
        <f t="shared" si="4"/>
        <v>0</v>
      </c>
      <c r="I20" s="218">
        <f t="shared" si="15"/>
        <v>0</v>
      </c>
      <c r="J20" s="218">
        <f t="shared" si="10"/>
        <v>0</v>
      </c>
      <c r="K20" s="221">
        <f t="shared" si="11"/>
        <v>0</v>
      </c>
      <c r="L20" s="138"/>
      <c r="M20" s="138"/>
      <c r="N20" s="216">
        <f t="shared" si="5"/>
        <v>7</v>
      </c>
      <c r="O20" s="184">
        <f t="shared" si="12"/>
        <v>24</v>
      </c>
      <c r="P20" s="185">
        <f t="shared" si="6"/>
        <v>0</v>
      </c>
      <c r="Q20" s="186"/>
      <c r="R20" s="186"/>
      <c r="S20" s="186"/>
      <c r="T20" s="186"/>
      <c r="U20" s="186"/>
      <c r="V20" s="186"/>
      <c r="W20" s="186"/>
      <c r="X20" s="186"/>
      <c r="Y20" s="186"/>
      <c r="Z20" s="186"/>
    </row>
    <row r="21" spans="1:26" x14ac:dyDescent="0.25">
      <c r="A21" s="222">
        <v>14</v>
      </c>
      <c r="B21" s="209" t="str">
        <f t="shared" si="7"/>
        <v>2-й год 2-й мес</v>
      </c>
      <c r="C21" s="210">
        <f t="shared" si="13"/>
        <v>41618</v>
      </c>
      <c r="D21" s="211">
        <f t="shared" si="3"/>
        <v>0</v>
      </c>
      <c r="E21" s="212">
        <f t="shared" si="8"/>
        <v>0</v>
      </c>
      <c r="F21" s="212">
        <f t="shared" si="14"/>
        <v>0</v>
      </c>
      <c r="G21" s="213">
        <f t="shared" si="9"/>
        <v>0</v>
      </c>
      <c r="H21" s="214">
        <f t="shared" si="4"/>
        <v>0</v>
      </c>
      <c r="I21" s="212">
        <f t="shared" si="15"/>
        <v>0</v>
      </c>
      <c r="J21" s="212">
        <f t="shared" si="10"/>
        <v>0</v>
      </c>
      <c r="K21" s="215">
        <f t="shared" si="11"/>
        <v>0</v>
      </c>
      <c r="L21" s="138"/>
      <c r="M21" s="138"/>
      <c r="N21" s="216">
        <f t="shared" si="5"/>
        <v>7</v>
      </c>
      <c r="O21" s="184">
        <f t="shared" si="12"/>
        <v>24</v>
      </c>
      <c r="P21" s="185">
        <f t="shared" si="6"/>
        <v>0</v>
      </c>
      <c r="Q21" s="186"/>
      <c r="R21" s="186"/>
      <c r="S21" s="186"/>
      <c r="T21" s="186"/>
      <c r="U21" s="186"/>
      <c r="V21" s="186"/>
      <c r="W21" s="186"/>
      <c r="X21" s="186"/>
      <c r="Y21" s="186"/>
      <c r="Z21" s="186"/>
    </row>
    <row r="22" spans="1:26" x14ac:dyDescent="0.25">
      <c r="A22" s="222">
        <v>15</v>
      </c>
      <c r="B22" s="209" t="str">
        <f t="shared" si="7"/>
        <v>2-й год 3-й мес</v>
      </c>
      <c r="C22" s="210">
        <f t="shared" si="13"/>
        <v>41649</v>
      </c>
      <c r="D22" s="211">
        <f t="shared" si="3"/>
        <v>0</v>
      </c>
      <c r="E22" s="212">
        <f t="shared" si="8"/>
        <v>0</v>
      </c>
      <c r="F22" s="212">
        <f t="shared" si="14"/>
        <v>0</v>
      </c>
      <c r="G22" s="213">
        <f t="shared" si="9"/>
        <v>0</v>
      </c>
      <c r="H22" s="214">
        <f t="shared" si="4"/>
        <v>0</v>
      </c>
      <c r="I22" s="212">
        <f t="shared" si="15"/>
        <v>0</v>
      </c>
      <c r="J22" s="212">
        <f t="shared" si="10"/>
        <v>0</v>
      </c>
      <c r="K22" s="215">
        <f t="shared" si="11"/>
        <v>0</v>
      </c>
      <c r="L22" s="138"/>
      <c r="M22" s="138"/>
      <c r="N22" s="216">
        <f t="shared" si="5"/>
        <v>7</v>
      </c>
      <c r="O22" s="184">
        <f t="shared" si="12"/>
        <v>24</v>
      </c>
      <c r="P22" s="185">
        <f t="shared" si="6"/>
        <v>0</v>
      </c>
      <c r="Q22" s="186"/>
      <c r="R22" s="186"/>
      <c r="S22" s="186"/>
      <c r="T22" s="186"/>
      <c r="U22" s="186"/>
      <c r="V22" s="186"/>
      <c r="W22" s="186"/>
      <c r="X22" s="186"/>
      <c r="Y22" s="186"/>
      <c r="Z22" s="186"/>
    </row>
    <row r="23" spans="1:26" x14ac:dyDescent="0.25">
      <c r="A23" s="222">
        <v>16</v>
      </c>
      <c r="B23" s="209" t="str">
        <f t="shared" si="7"/>
        <v>2-й год 4-й мес</v>
      </c>
      <c r="C23" s="210">
        <f t="shared" si="13"/>
        <v>41680</v>
      </c>
      <c r="D23" s="211">
        <f t="shared" si="3"/>
        <v>0</v>
      </c>
      <c r="E23" s="212">
        <f t="shared" si="8"/>
        <v>0</v>
      </c>
      <c r="F23" s="212">
        <f t="shared" si="14"/>
        <v>0</v>
      </c>
      <c r="G23" s="213">
        <f t="shared" si="9"/>
        <v>0</v>
      </c>
      <c r="H23" s="214">
        <f t="shared" si="4"/>
        <v>0</v>
      </c>
      <c r="I23" s="212">
        <f t="shared" si="15"/>
        <v>0</v>
      </c>
      <c r="J23" s="212">
        <f t="shared" si="10"/>
        <v>0</v>
      </c>
      <c r="K23" s="215">
        <f t="shared" si="11"/>
        <v>0</v>
      </c>
      <c r="L23" s="138"/>
      <c r="M23" s="138"/>
      <c r="N23" s="216">
        <f t="shared" si="5"/>
        <v>7</v>
      </c>
      <c r="O23" s="184">
        <f t="shared" si="12"/>
        <v>24</v>
      </c>
      <c r="P23" s="185">
        <f t="shared" si="6"/>
        <v>0</v>
      </c>
      <c r="Q23" s="186"/>
      <c r="R23" s="186"/>
      <c r="S23" s="186"/>
      <c r="T23" s="186"/>
      <c r="U23" s="186"/>
      <c r="V23" s="186"/>
      <c r="W23" s="186"/>
      <c r="X23" s="186"/>
      <c r="Y23" s="186"/>
      <c r="Z23" s="186"/>
    </row>
    <row r="24" spans="1:26" x14ac:dyDescent="0.25">
      <c r="A24" s="222">
        <v>17</v>
      </c>
      <c r="B24" s="209" t="str">
        <f t="shared" si="7"/>
        <v>2-й год 5-й мес</v>
      </c>
      <c r="C24" s="210">
        <f t="shared" si="13"/>
        <v>41708</v>
      </c>
      <c r="D24" s="211">
        <f t="shared" si="3"/>
        <v>0</v>
      </c>
      <c r="E24" s="212">
        <f t="shared" si="8"/>
        <v>0</v>
      </c>
      <c r="F24" s="212">
        <f t="shared" si="14"/>
        <v>0</v>
      </c>
      <c r="G24" s="213">
        <f t="shared" si="9"/>
        <v>0</v>
      </c>
      <c r="H24" s="214">
        <f t="shared" si="4"/>
        <v>0</v>
      </c>
      <c r="I24" s="212">
        <f t="shared" si="15"/>
        <v>0</v>
      </c>
      <c r="J24" s="212">
        <f t="shared" si="10"/>
        <v>0</v>
      </c>
      <c r="K24" s="215">
        <f t="shared" si="11"/>
        <v>0</v>
      </c>
      <c r="L24" s="138"/>
      <c r="M24" s="138"/>
      <c r="N24" s="216">
        <f t="shared" si="5"/>
        <v>7</v>
      </c>
      <c r="O24" s="184">
        <f t="shared" si="12"/>
        <v>24</v>
      </c>
      <c r="P24" s="185">
        <f t="shared" si="6"/>
        <v>0</v>
      </c>
      <c r="Q24" s="186"/>
      <c r="R24" s="186"/>
      <c r="S24" s="186"/>
      <c r="T24" s="186"/>
      <c r="U24" s="186"/>
      <c r="V24" s="186"/>
      <c r="W24" s="186"/>
      <c r="X24" s="186"/>
      <c r="Y24" s="186"/>
      <c r="Z24" s="186"/>
    </row>
    <row r="25" spans="1:26" x14ac:dyDescent="0.25">
      <c r="A25" s="222">
        <v>18</v>
      </c>
      <c r="B25" s="209" t="str">
        <f t="shared" si="7"/>
        <v>2-й год 6-й мес</v>
      </c>
      <c r="C25" s="210">
        <f t="shared" si="13"/>
        <v>41739</v>
      </c>
      <c r="D25" s="211">
        <f t="shared" si="3"/>
        <v>0</v>
      </c>
      <c r="E25" s="212">
        <f t="shared" si="8"/>
        <v>0</v>
      </c>
      <c r="F25" s="212">
        <f t="shared" si="14"/>
        <v>0</v>
      </c>
      <c r="G25" s="213">
        <f t="shared" si="9"/>
        <v>0</v>
      </c>
      <c r="H25" s="214">
        <f t="shared" si="4"/>
        <v>0</v>
      </c>
      <c r="I25" s="212">
        <f t="shared" si="15"/>
        <v>0</v>
      </c>
      <c r="J25" s="212">
        <f t="shared" si="10"/>
        <v>0</v>
      </c>
      <c r="K25" s="215">
        <f t="shared" si="11"/>
        <v>0</v>
      </c>
      <c r="L25" s="138"/>
      <c r="M25" s="138"/>
      <c r="N25" s="216">
        <f t="shared" si="5"/>
        <v>7</v>
      </c>
      <c r="O25" s="184">
        <f t="shared" si="12"/>
        <v>24</v>
      </c>
      <c r="P25" s="185">
        <f t="shared" si="6"/>
        <v>0</v>
      </c>
      <c r="Q25" s="186"/>
      <c r="R25" s="186"/>
      <c r="S25" s="186"/>
      <c r="T25" s="186"/>
      <c r="U25" s="186"/>
      <c r="V25" s="186"/>
      <c r="W25" s="186"/>
      <c r="X25" s="186"/>
      <c r="Y25" s="186"/>
      <c r="Z25" s="186"/>
    </row>
    <row r="26" spans="1:26" x14ac:dyDescent="0.25">
      <c r="A26" s="222">
        <v>19</v>
      </c>
      <c r="B26" s="209" t="str">
        <f t="shared" si="7"/>
        <v>2-й год 7-й мес</v>
      </c>
      <c r="C26" s="210">
        <f t="shared" si="13"/>
        <v>41769</v>
      </c>
      <c r="D26" s="211">
        <f t="shared" si="3"/>
        <v>0</v>
      </c>
      <c r="E26" s="212">
        <f t="shared" si="8"/>
        <v>0</v>
      </c>
      <c r="F26" s="212">
        <f t="shared" si="14"/>
        <v>0</v>
      </c>
      <c r="G26" s="213">
        <f t="shared" si="9"/>
        <v>0</v>
      </c>
      <c r="H26" s="214">
        <f t="shared" si="4"/>
        <v>0</v>
      </c>
      <c r="I26" s="212">
        <f t="shared" si="15"/>
        <v>0</v>
      </c>
      <c r="J26" s="212">
        <f t="shared" si="10"/>
        <v>0</v>
      </c>
      <c r="K26" s="215">
        <f t="shared" si="11"/>
        <v>0</v>
      </c>
      <c r="L26" s="138"/>
      <c r="M26" s="138"/>
      <c r="N26" s="216">
        <f t="shared" si="5"/>
        <v>7</v>
      </c>
      <c r="O26" s="184">
        <f t="shared" si="12"/>
        <v>24</v>
      </c>
      <c r="P26" s="185">
        <f t="shared" si="6"/>
        <v>0</v>
      </c>
      <c r="Q26" s="186"/>
      <c r="R26" s="186"/>
      <c r="S26" s="186"/>
      <c r="T26" s="186"/>
      <c r="U26" s="186"/>
      <c r="V26" s="186"/>
      <c r="W26" s="186"/>
      <c r="X26" s="186"/>
      <c r="Y26" s="186"/>
      <c r="Z26" s="186"/>
    </row>
    <row r="27" spans="1:26" x14ac:dyDescent="0.25">
      <c r="A27" s="222">
        <v>20</v>
      </c>
      <c r="B27" s="209" t="str">
        <f t="shared" si="7"/>
        <v>2-й год 8-й мес</v>
      </c>
      <c r="C27" s="210">
        <f t="shared" si="13"/>
        <v>41800</v>
      </c>
      <c r="D27" s="211">
        <f t="shared" si="3"/>
        <v>0</v>
      </c>
      <c r="E27" s="212">
        <f t="shared" si="8"/>
        <v>0</v>
      </c>
      <c r="F27" s="212">
        <f t="shared" si="14"/>
        <v>0</v>
      </c>
      <c r="G27" s="213">
        <f t="shared" si="9"/>
        <v>0</v>
      </c>
      <c r="H27" s="214">
        <f t="shared" si="4"/>
        <v>0</v>
      </c>
      <c r="I27" s="212">
        <f t="shared" si="15"/>
        <v>0</v>
      </c>
      <c r="J27" s="212">
        <f t="shared" si="10"/>
        <v>0</v>
      </c>
      <c r="K27" s="215">
        <f t="shared" si="11"/>
        <v>0</v>
      </c>
      <c r="L27" s="138"/>
      <c r="M27" s="138"/>
      <c r="N27" s="216">
        <f t="shared" si="5"/>
        <v>7</v>
      </c>
      <c r="O27" s="184">
        <f t="shared" si="12"/>
        <v>24</v>
      </c>
      <c r="P27" s="185">
        <f t="shared" si="6"/>
        <v>0</v>
      </c>
      <c r="Q27" s="186"/>
      <c r="R27" s="186"/>
      <c r="S27" s="186"/>
      <c r="T27" s="186"/>
      <c r="U27" s="186"/>
      <c r="V27" s="186"/>
      <c r="W27" s="186"/>
      <c r="X27" s="186"/>
      <c r="Y27" s="186"/>
      <c r="Z27" s="186"/>
    </row>
    <row r="28" spans="1:26" x14ac:dyDescent="0.25">
      <c r="A28" s="222">
        <v>21</v>
      </c>
      <c r="B28" s="209" t="str">
        <f t="shared" si="7"/>
        <v>2-й год 9-й мес</v>
      </c>
      <c r="C28" s="210">
        <f t="shared" si="13"/>
        <v>41830</v>
      </c>
      <c r="D28" s="211">
        <f t="shared" si="3"/>
        <v>0</v>
      </c>
      <c r="E28" s="212">
        <f t="shared" si="8"/>
        <v>0</v>
      </c>
      <c r="F28" s="212">
        <f t="shared" si="14"/>
        <v>0</v>
      </c>
      <c r="G28" s="213">
        <f t="shared" si="9"/>
        <v>0</v>
      </c>
      <c r="H28" s="214">
        <f t="shared" si="4"/>
        <v>0</v>
      </c>
      <c r="I28" s="212">
        <f t="shared" si="15"/>
        <v>0</v>
      </c>
      <c r="J28" s="212">
        <f t="shared" si="10"/>
        <v>0</v>
      </c>
      <c r="K28" s="215">
        <f t="shared" si="11"/>
        <v>0</v>
      </c>
      <c r="L28" s="138"/>
      <c r="M28" s="138"/>
      <c r="N28" s="216">
        <f t="shared" si="5"/>
        <v>7</v>
      </c>
      <c r="O28" s="184">
        <f t="shared" si="12"/>
        <v>24</v>
      </c>
      <c r="P28" s="185">
        <f t="shared" si="6"/>
        <v>0</v>
      </c>
      <c r="Q28" s="186"/>
      <c r="R28" s="186"/>
      <c r="S28" s="186"/>
      <c r="T28" s="186"/>
      <c r="U28" s="186"/>
      <c r="V28" s="186"/>
      <c r="W28" s="186"/>
      <c r="X28" s="186"/>
      <c r="Y28" s="186"/>
      <c r="Z28" s="186"/>
    </row>
    <row r="29" spans="1:26" x14ac:dyDescent="0.25">
      <c r="A29" s="222">
        <v>22</v>
      </c>
      <c r="B29" s="209" t="str">
        <f t="shared" si="7"/>
        <v>2-й год 10-й мес</v>
      </c>
      <c r="C29" s="210">
        <f t="shared" si="13"/>
        <v>41861</v>
      </c>
      <c r="D29" s="211">
        <f t="shared" si="3"/>
        <v>0</v>
      </c>
      <c r="E29" s="212">
        <f t="shared" si="8"/>
        <v>0</v>
      </c>
      <c r="F29" s="212">
        <f t="shared" si="14"/>
        <v>0</v>
      </c>
      <c r="G29" s="213">
        <f t="shared" si="9"/>
        <v>0</v>
      </c>
      <c r="H29" s="214">
        <f t="shared" si="4"/>
        <v>0</v>
      </c>
      <c r="I29" s="212">
        <f t="shared" si="15"/>
        <v>0</v>
      </c>
      <c r="J29" s="212">
        <f t="shared" si="10"/>
        <v>0</v>
      </c>
      <c r="K29" s="215">
        <f t="shared" si="11"/>
        <v>0</v>
      </c>
      <c r="L29" s="138"/>
      <c r="M29" s="138"/>
      <c r="N29" s="216">
        <f t="shared" si="5"/>
        <v>7</v>
      </c>
      <c r="O29" s="184">
        <f t="shared" si="12"/>
        <v>24</v>
      </c>
      <c r="P29" s="185">
        <f t="shared" si="6"/>
        <v>0</v>
      </c>
      <c r="Q29" s="186"/>
      <c r="R29" s="186"/>
      <c r="S29" s="186"/>
      <c r="T29" s="186"/>
      <c r="U29" s="186"/>
      <c r="V29" s="186"/>
      <c r="W29" s="186"/>
      <c r="X29" s="186"/>
      <c r="Y29" s="186"/>
      <c r="Z29" s="186"/>
    </row>
    <row r="30" spans="1:26" x14ac:dyDescent="0.25">
      <c r="A30" s="222">
        <v>23</v>
      </c>
      <c r="B30" s="209" t="str">
        <f t="shared" si="7"/>
        <v>2-й год 11-й мес</v>
      </c>
      <c r="C30" s="210">
        <f t="shared" si="13"/>
        <v>41892</v>
      </c>
      <c r="D30" s="211">
        <f t="shared" si="3"/>
        <v>0</v>
      </c>
      <c r="E30" s="212">
        <f t="shared" si="8"/>
        <v>0</v>
      </c>
      <c r="F30" s="212">
        <f t="shared" si="14"/>
        <v>0</v>
      </c>
      <c r="G30" s="213">
        <f t="shared" si="9"/>
        <v>0</v>
      </c>
      <c r="H30" s="214">
        <f t="shared" si="4"/>
        <v>0</v>
      </c>
      <c r="I30" s="212">
        <f t="shared" si="15"/>
        <v>0</v>
      </c>
      <c r="J30" s="212">
        <f t="shared" si="10"/>
        <v>0</v>
      </c>
      <c r="K30" s="215">
        <f t="shared" si="11"/>
        <v>0</v>
      </c>
      <c r="L30" s="138"/>
      <c r="M30" s="138"/>
      <c r="N30" s="216">
        <f t="shared" si="5"/>
        <v>7</v>
      </c>
      <c r="O30" s="184">
        <f t="shared" si="12"/>
        <v>24</v>
      </c>
      <c r="P30" s="185">
        <f t="shared" si="6"/>
        <v>0</v>
      </c>
      <c r="Q30" s="186"/>
      <c r="R30" s="186"/>
      <c r="S30" s="186"/>
      <c r="T30" s="186"/>
      <c r="U30" s="186"/>
      <c r="V30" s="186"/>
      <c r="W30" s="186"/>
      <c r="X30" s="186"/>
      <c r="Y30" s="186"/>
      <c r="Z30" s="186"/>
    </row>
    <row r="31" spans="1:26" x14ac:dyDescent="0.25">
      <c r="A31" s="223">
        <v>24</v>
      </c>
      <c r="B31" s="209" t="str">
        <f t="shared" si="7"/>
        <v>2-й год 12-й мес</v>
      </c>
      <c r="C31" s="210">
        <f t="shared" si="13"/>
        <v>41922</v>
      </c>
      <c r="D31" s="211">
        <f t="shared" si="3"/>
        <v>0</v>
      </c>
      <c r="E31" s="224">
        <f t="shared" si="8"/>
        <v>0</v>
      </c>
      <c r="F31" s="212">
        <f t="shared" si="14"/>
        <v>0</v>
      </c>
      <c r="G31" s="225">
        <f t="shared" si="9"/>
        <v>0</v>
      </c>
      <c r="H31" s="226">
        <f t="shared" si="4"/>
        <v>0</v>
      </c>
      <c r="I31" s="224">
        <f t="shared" si="15"/>
        <v>0</v>
      </c>
      <c r="J31" s="224">
        <f t="shared" si="10"/>
        <v>0</v>
      </c>
      <c r="K31" s="227">
        <f t="shared" si="11"/>
        <v>0</v>
      </c>
      <c r="L31" s="138"/>
      <c r="M31" s="138"/>
      <c r="N31" s="216">
        <f t="shared" si="5"/>
        <v>7</v>
      </c>
      <c r="O31" s="184">
        <f t="shared" si="12"/>
        <v>24</v>
      </c>
      <c r="P31" s="185">
        <f t="shared" si="6"/>
        <v>0</v>
      </c>
      <c r="Q31" s="186"/>
      <c r="R31" s="186"/>
      <c r="S31" s="186"/>
      <c r="T31" s="186"/>
      <c r="U31" s="186"/>
      <c r="V31" s="186"/>
      <c r="W31" s="186"/>
      <c r="X31" s="186"/>
      <c r="Y31" s="186"/>
      <c r="Z31" s="186"/>
    </row>
    <row r="32" spans="1:26" x14ac:dyDescent="0.25">
      <c r="A32" s="208">
        <v>25</v>
      </c>
      <c r="B32" s="209" t="str">
        <f t="shared" si="7"/>
        <v>3-й год 1-й мес</v>
      </c>
      <c r="C32" s="210">
        <f t="shared" si="13"/>
        <v>41953</v>
      </c>
      <c r="D32" s="211">
        <f t="shared" si="3"/>
        <v>0</v>
      </c>
      <c r="E32" s="212">
        <f t="shared" si="8"/>
        <v>0</v>
      </c>
      <c r="F32" s="212">
        <f t="shared" si="14"/>
        <v>0</v>
      </c>
      <c r="G32" s="213">
        <f t="shared" si="9"/>
        <v>0</v>
      </c>
      <c r="H32" s="214">
        <f t="shared" si="4"/>
        <v>0</v>
      </c>
      <c r="I32" s="212">
        <f t="shared" si="15"/>
        <v>0</v>
      </c>
      <c r="J32" s="212">
        <f t="shared" si="10"/>
        <v>0</v>
      </c>
      <c r="K32" s="215">
        <f t="shared" si="11"/>
        <v>0</v>
      </c>
      <c r="L32" s="138"/>
      <c r="M32" s="138"/>
      <c r="N32" s="216">
        <f t="shared" si="5"/>
        <v>7</v>
      </c>
      <c r="O32" s="184">
        <f t="shared" si="12"/>
        <v>24</v>
      </c>
      <c r="P32" s="185">
        <f t="shared" si="6"/>
        <v>0</v>
      </c>
      <c r="Q32" s="186"/>
      <c r="R32" s="186"/>
      <c r="S32" s="186"/>
      <c r="T32" s="186"/>
      <c r="U32" s="186"/>
      <c r="V32" s="186"/>
      <c r="W32" s="186"/>
      <c r="X32" s="186"/>
      <c r="Y32" s="186"/>
      <c r="Z32" s="186"/>
    </row>
    <row r="33" spans="1:26" x14ac:dyDescent="0.25">
      <c r="A33" s="208">
        <v>26</v>
      </c>
      <c r="B33" s="209" t="str">
        <f t="shared" si="7"/>
        <v>3-й год 2-й мес</v>
      </c>
      <c r="C33" s="210">
        <f t="shared" si="13"/>
        <v>41983</v>
      </c>
      <c r="D33" s="211">
        <f t="shared" si="3"/>
        <v>0</v>
      </c>
      <c r="E33" s="212">
        <f t="shared" si="8"/>
        <v>0</v>
      </c>
      <c r="F33" s="212">
        <f t="shared" si="14"/>
        <v>0</v>
      </c>
      <c r="G33" s="213">
        <f t="shared" si="9"/>
        <v>0</v>
      </c>
      <c r="H33" s="214">
        <f t="shared" si="4"/>
        <v>0</v>
      </c>
      <c r="I33" s="212">
        <f t="shared" si="15"/>
        <v>0</v>
      </c>
      <c r="J33" s="212">
        <f t="shared" si="10"/>
        <v>0</v>
      </c>
      <c r="K33" s="215">
        <f t="shared" si="11"/>
        <v>0</v>
      </c>
      <c r="L33" s="228"/>
      <c r="M33" s="229"/>
      <c r="N33" s="216">
        <f t="shared" si="5"/>
        <v>7</v>
      </c>
      <c r="O33" s="184">
        <f t="shared" si="12"/>
        <v>24</v>
      </c>
      <c r="P33" s="185">
        <f t="shared" si="6"/>
        <v>0</v>
      </c>
      <c r="Q33" s="186"/>
      <c r="R33" s="186"/>
      <c r="S33" s="186"/>
      <c r="T33" s="186"/>
      <c r="U33" s="186"/>
      <c r="V33" s="186"/>
      <c r="W33" s="186"/>
      <c r="X33" s="186"/>
      <c r="Y33" s="186"/>
      <c r="Z33" s="186"/>
    </row>
    <row r="34" spans="1:26" x14ac:dyDescent="0.25">
      <c r="A34" s="208">
        <v>27</v>
      </c>
      <c r="B34" s="209" t="str">
        <f t="shared" si="7"/>
        <v>3-й год 3-й мес</v>
      </c>
      <c r="C34" s="210">
        <f t="shared" si="13"/>
        <v>42014</v>
      </c>
      <c r="D34" s="211">
        <f t="shared" si="3"/>
        <v>0</v>
      </c>
      <c r="E34" s="212">
        <f t="shared" si="8"/>
        <v>0</v>
      </c>
      <c r="F34" s="212">
        <f t="shared" si="14"/>
        <v>0</v>
      </c>
      <c r="G34" s="213">
        <f t="shared" si="9"/>
        <v>0</v>
      </c>
      <c r="H34" s="214">
        <f t="shared" si="4"/>
        <v>0</v>
      </c>
      <c r="I34" s="212">
        <f t="shared" si="15"/>
        <v>0</v>
      </c>
      <c r="J34" s="212">
        <f t="shared" si="10"/>
        <v>0</v>
      </c>
      <c r="K34" s="215">
        <f t="shared" si="11"/>
        <v>0</v>
      </c>
      <c r="L34" s="228"/>
      <c r="M34" s="229"/>
      <c r="N34" s="216">
        <f t="shared" si="5"/>
        <v>7</v>
      </c>
      <c r="O34" s="184">
        <f t="shared" si="12"/>
        <v>24</v>
      </c>
      <c r="P34" s="185">
        <f t="shared" si="6"/>
        <v>0</v>
      </c>
      <c r="Q34" s="186"/>
      <c r="R34" s="186"/>
      <c r="S34" s="186"/>
      <c r="T34" s="186"/>
      <c r="U34" s="186"/>
      <c r="V34" s="186"/>
      <c r="W34" s="186"/>
      <c r="X34" s="186"/>
      <c r="Y34" s="186"/>
      <c r="Z34" s="186"/>
    </row>
    <row r="35" spans="1:26" x14ac:dyDescent="0.25">
      <c r="A35" s="208">
        <v>28</v>
      </c>
      <c r="B35" s="209" t="str">
        <f t="shared" si="7"/>
        <v>3-й год 4-й мес</v>
      </c>
      <c r="C35" s="210">
        <f t="shared" si="13"/>
        <v>42045</v>
      </c>
      <c r="D35" s="211">
        <f t="shared" si="3"/>
        <v>0</v>
      </c>
      <c r="E35" s="212">
        <f t="shared" si="8"/>
        <v>0</v>
      </c>
      <c r="F35" s="212">
        <f t="shared" si="14"/>
        <v>0</v>
      </c>
      <c r="G35" s="213">
        <f t="shared" si="9"/>
        <v>0</v>
      </c>
      <c r="H35" s="214">
        <f t="shared" si="4"/>
        <v>0</v>
      </c>
      <c r="I35" s="212">
        <f t="shared" si="15"/>
        <v>0</v>
      </c>
      <c r="J35" s="212">
        <f t="shared" si="10"/>
        <v>0</v>
      </c>
      <c r="K35" s="215">
        <f t="shared" si="11"/>
        <v>0</v>
      </c>
      <c r="L35" s="228"/>
      <c r="M35" s="229"/>
      <c r="N35" s="216">
        <f t="shared" si="5"/>
        <v>7</v>
      </c>
      <c r="O35" s="184">
        <f t="shared" si="12"/>
        <v>24</v>
      </c>
      <c r="P35" s="185">
        <f t="shared" si="6"/>
        <v>0</v>
      </c>
      <c r="Q35" s="186"/>
      <c r="R35" s="186"/>
      <c r="S35" s="186"/>
      <c r="T35" s="186"/>
      <c r="U35" s="186"/>
      <c r="V35" s="186"/>
      <c r="W35" s="186"/>
      <c r="X35" s="186"/>
      <c r="Y35" s="186"/>
      <c r="Z35" s="186"/>
    </row>
    <row r="36" spans="1:26" x14ac:dyDescent="0.25">
      <c r="A36" s="208">
        <v>29</v>
      </c>
      <c r="B36" s="209" t="str">
        <f t="shared" si="7"/>
        <v>3-й год 5-й мес</v>
      </c>
      <c r="C36" s="210">
        <f t="shared" si="13"/>
        <v>42073</v>
      </c>
      <c r="D36" s="211">
        <f t="shared" si="3"/>
        <v>0</v>
      </c>
      <c r="E36" s="212">
        <f t="shared" si="8"/>
        <v>0</v>
      </c>
      <c r="F36" s="212">
        <f t="shared" si="14"/>
        <v>0</v>
      </c>
      <c r="G36" s="213">
        <f t="shared" si="9"/>
        <v>0</v>
      </c>
      <c r="H36" s="214">
        <f t="shared" si="4"/>
        <v>0</v>
      </c>
      <c r="I36" s="212">
        <f t="shared" si="15"/>
        <v>0</v>
      </c>
      <c r="J36" s="212">
        <f t="shared" si="10"/>
        <v>0</v>
      </c>
      <c r="K36" s="215">
        <f t="shared" si="11"/>
        <v>0</v>
      </c>
      <c r="L36" s="228"/>
      <c r="M36" s="229"/>
      <c r="N36" s="216">
        <f t="shared" si="5"/>
        <v>7</v>
      </c>
      <c r="O36" s="184">
        <f t="shared" si="12"/>
        <v>24</v>
      </c>
      <c r="P36" s="185">
        <f t="shared" si="6"/>
        <v>0</v>
      </c>
      <c r="Q36" s="186"/>
      <c r="R36" s="186"/>
      <c r="S36" s="186"/>
      <c r="T36" s="186"/>
      <c r="U36" s="186"/>
      <c r="V36" s="186"/>
      <c r="W36" s="186"/>
      <c r="X36" s="186"/>
      <c r="Y36" s="186"/>
      <c r="Z36" s="186"/>
    </row>
    <row r="37" spans="1:26" x14ac:dyDescent="0.25">
      <c r="A37" s="208">
        <v>30</v>
      </c>
      <c r="B37" s="209" t="str">
        <f t="shared" si="7"/>
        <v>3-й год 6-й мес</v>
      </c>
      <c r="C37" s="210">
        <f t="shared" si="13"/>
        <v>42104</v>
      </c>
      <c r="D37" s="211">
        <f t="shared" si="3"/>
        <v>0</v>
      </c>
      <c r="E37" s="212">
        <f t="shared" si="8"/>
        <v>0</v>
      </c>
      <c r="F37" s="212">
        <f t="shared" si="14"/>
        <v>0</v>
      </c>
      <c r="G37" s="213">
        <f t="shared" si="9"/>
        <v>0</v>
      </c>
      <c r="H37" s="214">
        <f t="shared" si="4"/>
        <v>0</v>
      </c>
      <c r="I37" s="212">
        <f t="shared" si="15"/>
        <v>0</v>
      </c>
      <c r="J37" s="212">
        <f t="shared" si="10"/>
        <v>0</v>
      </c>
      <c r="K37" s="215">
        <f t="shared" si="11"/>
        <v>0</v>
      </c>
      <c r="L37" s="228"/>
      <c r="M37" s="229"/>
      <c r="N37" s="216">
        <f t="shared" si="5"/>
        <v>7</v>
      </c>
      <c r="O37" s="184">
        <f t="shared" si="12"/>
        <v>24</v>
      </c>
      <c r="P37" s="185">
        <f t="shared" si="6"/>
        <v>0</v>
      </c>
      <c r="Q37" s="186"/>
      <c r="R37" s="186"/>
      <c r="S37" s="186"/>
      <c r="T37" s="186"/>
      <c r="U37" s="186"/>
      <c r="V37" s="186"/>
      <c r="W37" s="186"/>
      <c r="X37" s="186"/>
      <c r="Y37" s="186"/>
      <c r="Z37" s="186"/>
    </row>
    <row r="38" spans="1:26" x14ac:dyDescent="0.25">
      <c r="A38" s="208">
        <v>31</v>
      </c>
      <c r="B38" s="209" t="str">
        <f t="shared" si="7"/>
        <v>3-й год 7-й мес</v>
      </c>
      <c r="C38" s="210">
        <f t="shared" si="13"/>
        <v>42134</v>
      </c>
      <c r="D38" s="211">
        <f t="shared" si="3"/>
        <v>0</v>
      </c>
      <c r="E38" s="212">
        <f t="shared" si="8"/>
        <v>0</v>
      </c>
      <c r="F38" s="212">
        <f t="shared" si="14"/>
        <v>0</v>
      </c>
      <c r="G38" s="213">
        <f t="shared" si="9"/>
        <v>0</v>
      </c>
      <c r="H38" s="214">
        <f t="shared" si="4"/>
        <v>0</v>
      </c>
      <c r="I38" s="212">
        <f t="shared" si="15"/>
        <v>0</v>
      </c>
      <c r="J38" s="212">
        <f t="shared" si="10"/>
        <v>0</v>
      </c>
      <c r="K38" s="215">
        <f t="shared" si="11"/>
        <v>0</v>
      </c>
      <c r="L38" s="228"/>
      <c r="M38" s="229"/>
      <c r="N38" s="216">
        <f t="shared" si="5"/>
        <v>7</v>
      </c>
      <c r="O38" s="184">
        <f t="shared" si="12"/>
        <v>24</v>
      </c>
      <c r="P38" s="185">
        <f t="shared" si="6"/>
        <v>0</v>
      </c>
      <c r="Q38" s="186"/>
      <c r="R38" s="186"/>
      <c r="S38" s="186"/>
      <c r="T38" s="186"/>
      <c r="U38" s="186"/>
      <c r="V38" s="186"/>
      <c r="W38" s="186"/>
      <c r="X38" s="186"/>
      <c r="Y38" s="186"/>
      <c r="Z38" s="186"/>
    </row>
    <row r="39" spans="1:26" x14ac:dyDescent="0.25">
      <c r="A39" s="208">
        <v>32</v>
      </c>
      <c r="B39" s="209" t="str">
        <f t="shared" si="7"/>
        <v>3-й год 8-й мес</v>
      </c>
      <c r="C39" s="210">
        <f t="shared" si="13"/>
        <v>42165</v>
      </c>
      <c r="D39" s="211">
        <f t="shared" si="3"/>
        <v>0</v>
      </c>
      <c r="E39" s="212">
        <f t="shared" si="8"/>
        <v>0</v>
      </c>
      <c r="F39" s="212">
        <f t="shared" si="14"/>
        <v>0</v>
      </c>
      <c r="G39" s="213">
        <f t="shared" si="9"/>
        <v>0</v>
      </c>
      <c r="H39" s="214">
        <f t="shared" si="4"/>
        <v>0</v>
      </c>
      <c r="I39" s="212">
        <f t="shared" si="15"/>
        <v>0</v>
      </c>
      <c r="J39" s="212">
        <f t="shared" si="10"/>
        <v>0</v>
      </c>
      <c r="K39" s="215">
        <f t="shared" si="11"/>
        <v>0</v>
      </c>
      <c r="L39" s="228"/>
      <c r="M39" s="229"/>
      <c r="N39" s="216">
        <f t="shared" si="5"/>
        <v>7</v>
      </c>
      <c r="O39" s="184">
        <f t="shared" si="12"/>
        <v>24</v>
      </c>
      <c r="P39" s="185">
        <f t="shared" si="6"/>
        <v>0</v>
      </c>
      <c r="Q39" s="186"/>
      <c r="R39" s="186"/>
      <c r="S39" s="186"/>
      <c r="T39" s="186"/>
      <c r="U39" s="186"/>
      <c r="V39" s="186"/>
      <c r="W39" s="186"/>
      <c r="X39" s="186"/>
      <c r="Y39" s="186"/>
      <c r="Z39" s="186"/>
    </row>
    <row r="40" spans="1:26" x14ac:dyDescent="0.25">
      <c r="A40" s="208">
        <v>33</v>
      </c>
      <c r="B40" s="209" t="str">
        <f t="shared" si="7"/>
        <v>3-й год 9-й мес</v>
      </c>
      <c r="C40" s="210">
        <f t="shared" si="13"/>
        <v>42195</v>
      </c>
      <c r="D40" s="211">
        <f t="shared" si="3"/>
        <v>0</v>
      </c>
      <c r="E40" s="212">
        <f t="shared" si="8"/>
        <v>0</v>
      </c>
      <c r="F40" s="212">
        <f t="shared" si="14"/>
        <v>0</v>
      </c>
      <c r="G40" s="213">
        <f t="shared" si="9"/>
        <v>0</v>
      </c>
      <c r="H40" s="214">
        <f t="shared" si="4"/>
        <v>0</v>
      </c>
      <c r="I40" s="212">
        <f t="shared" si="15"/>
        <v>0</v>
      </c>
      <c r="J40" s="212">
        <f t="shared" si="10"/>
        <v>0</v>
      </c>
      <c r="K40" s="215">
        <f t="shared" si="11"/>
        <v>0</v>
      </c>
      <c r="L40" s="228"/>
      <c r="M40" s="229"/>
      <c r="N40" s="216">
        <f t="shared" si="5"/>
        <v>7</v>
      </c>
      <c r="O40" s="184">
        <f t="shared" si="12"/>
        <v>24</v>
      </c>
      <c r="P40" s="185">
        <f t="shared" si="6"/>
        <v>0</v>
      </c>
      <c r="Q40" s="186"/>
      <c r="R40" s="186"/>
      <c r="S40" s="186"/>
      <c r="T40" s="186"/>
      <c r="U40" s="186"/>
      <c r="V40" s="186"/>
      <c r="W40" s="186"/>
      <c r="X40" s="186"/>
      <c r="Y40" s="186"/>
      <c r="Z40" s="186"/>
    </row>
    <row r="41" spans="1:26" x14ac:dyDescent="0.25">
      <c r="A41" s="208">
        <v>34</v>
      </c>
      <c r="B41" s="209" t="str">
        <f t="shared" si="7"/>
        <v>3-й год 10-й мес</v>
      </c>
      <c r="C41" s="210">
        <f t="shared" si="13"/>
        <v>42226</v>
      </c>
      <c r="D41" s="211">
        <f t="shared" si="3"/>
        <v>0</v>
      </c>
      <c r="E41" s="212">
        <f t="shared" si="8"/>
        <v>0</v>
      </c>
      <c r="F41" s="212">
        <f t="shared" si="14"/>
        <v>0</v>
      </c>
      <c r="G41" s="213">
        <f t="shared" si="9"/>
        <v>0</v>
      </c>
      <c r="H41" s="214">
        <f t="shared" si="4"/>
        <v>0</v>
      </c>
      <c r="I41" s="212">
        <f t="shared" si="15"/>
        <v>0</v>
      </c>
      <c r="J41" s="212">
        <f t="shared" si="10"/>
        <v>0</v>
      </c>
      <c r="K41" s="215">
        <f t="shared" si="11"/>
        <v>0</v>
      </c>
      <c r="L41" s="228"/>
      <c r="M41" s="229"/>
      <c r="N41" s="216">
        <f t="shared" si="5"/>
        <v>7</v>
      </c>
      <c r="O41" s="184">
        <f t="shared" si="12"/>
        <v>24</v>
      </c>
      <c r="P41" s="185">
        <f t="shared" si="6"/>
        <v>0</v>
      </c>
      <c r="Q41" s="186"/>
      <c r="R41" s="186"/>
      <c r="S41" s="186"/>
      <c r="T41" s="186"/>
      <c r="U41" s="186"/>
      <c r="V41" s="186"/>
      <c r="W41" s="186"/>
      <c r="X41" s="186"/>
      <c r="Y41" s="186"/>
      <c r="Z41" s="186"/>
    </row>
    <row r="42" spans="1:26" x14ac:dyDescent="0.25">
      <c r="A42" s="208">
        <v>35</v>
      </c>
      <c r="B42" s="209" t="str">
        <f t="shared" si="7"/>
        <v>3-й год 11-й мес</v>
      </c>
      <c r="C42" s="210">
        <f t="shared" si="13"/>
        <v>42257</v>
      </c>
      <c r="D42" s="211">
        <f t="shared" si="3"/>
        <v>0</v>
      </c>
      <c r="E42" s="212">
        <f t="shared" si="8"/>
        <v>0</v>
      </c>
      <c r="F42" s="212">
        <f t="shared" si="14"/>
        <v>0</v>
      </c>
      <c r="G42" s="213">
        <f t="shared" si="9"/>
        <v>0</v>
      </c>
      <c r="H42" s="214">
        <f t="shared" si="4"/>
        <v>0</v>
      </c>
      <c r="I42" s="212">
        <f t="shared" si="15"/>
        <v>0</v>
      </c>
      <c r="J42" s="212">
        <f t="shared" si="10"/>
        <v>0</v>
      </c>
      <c r="K42" s="215">
        <f t="shared" si="11"/>
        <v>0</v>
      </c>
      <c r="L42" s="228"/>
      <c r="M42" s="229"/>
      <c r="N42" s="216">
        <f t="shared" si="5"/>
        <v>7</v>
      </c>
      <c r="O42" s="184">
        <f t="shared" si="12"/>
        <v>24</v>
      </c>
      <c r="P42" s="185">
        <f t="shared" si="6"/>
        <v>0</v>
      </c>
      <c r="Q42" s="186"/>
      <c r="R42" s="186"/>
      <c r="S42" s="186"/>
      <c r="T42" s="186"/>
      <c r="U42" s="186"/>
      <c r="V42" s="186"/>
      <c r="W42" s="186"/>
      <c r="X42" s="186"/>
      <c r="Y42" s="186"/>
      <c r="Z42" s="186"/>
    </row>
    <row r="43" spans="1:26" x14ac:dyDescent="0.25">
      <c r="A43" s="208">
        <v>36</v>
      </c>
      <c r="B43" s="209" t="str">
        <f t="shared" si="7"/>
        <v>3-й год 12-й мес</v>
      </c>
      <c r="C43" s="210">
        <f t="shared" si="13"/>
        <v>42287</v>
      </c>
      <c r="D43" s="211">
        <f t="shared" si="3"/>
        <v>0</v>
      </c>
      <c r="E43" s="212">
        <f t="shared" si="8"/>
        <v>0</v>
      </c>
      <c r="F43" s="212">
        <f t="shared" si="14"/>
        <v>0</v>
      </c>
      <c r="G43" s="213">
        <f t="shared" si="9"/>
        <v>0</v>
      </c>
      <c r="H43" s="214">
        <f t="shared" si="4"/>
        <v>0</v>
      </c>
      <c r="I43" s="212">
        <f t="shared" si="15"/>
        <v>0</v>
      </c>
      <c r="J43" s="212">
        <f t="shared" si="10"/>
        <v>0</v>
      </c>
      <c r="K43" s="215">
        <f t="shared" si="11"/>
        <v>0</v>
      </c>
      <c r="L43" s="228"/>
      <c r="M43" s="229"/>
      <c r="N43" s="216">
        <f t="shared" si="5"/>
        <v>7</v>
      </c>
      <c r="O43" s="184">
        <f t="shared" si="12"/>
        <v>24</v>
      </c>
      <c r="P43" s="185">
        <f t="shared" si="6"/>
        <v>0</v>
      </c>
      <c r="Q43" s="186"/>
      <c r="R43" s="186"/>
      <c r="S43" s="186"/>
      <c r="T43" s="186"/>
      <c r="U43" s="186"/>
      <c r="V43" s="186"/>
      <c r="W43" s="186"/>
      <c r="X43" s="186"/>
      <c r="Y43" s="186"/>
      <c r="Z43" s="186"/>
    </row>
    <row r="44" spans="1:26" x14ac:dyDescent="0.25">
      <c r="A44" s="217">
        <v>37</v>
      </c>
      <c r="B44" s="209" t="str">
        <f t="shared" si="7"/>
        <v>4-й год 1-й мес</v>
      </c>
      <c r="C44" s="210">
        <f t="shared" si="13"/>
        <v>42318</v>
      </c>
      <c r="D44" s="211">
        <f t="shared" si="3"/>
        <v>0</v>
      </c>
      <c r="E44" s="218">
        <f t="shared" si="8"/>
        <v>0</v>
      </c>
      <c r="F44" s="212">
        <f t="shared" si="14"/>
        <v>0</v>
      </c>
      <c r="G44" s="219">
        <f t="shared" si="9"/>
        <v>0</v>
      </c>
      <c r="H44" s="220">
        <f t="shared" si="4"/>
        <v>0</v>
      </c>
      <c r="I44" s="218">
        <f t="shared" si="15"/>
        <v>0</v>
      </c>
      <c r="J44" s="218">
        <f t="shared" si="10"/>
        <v>0</v>
      </c>
      <c r="K44" s="221">
        <f t="shared" si="11"/>
        <v>0</v>
      </c>
      <c r="L44" s="230"/>
      <c r="M44" s="229"/>
      <c r="N44" s="216">
        <f t="shared" si="5"/>
        <v>7</v>
      </c>
      <c r="O44" s="184">
        <f t="shared" si="12"/>
        <v>24</v>
      </c>
      <c r="P44" s="185">
        <f t="shared" si="6"/>
        <v>0</v>
      </c>
      <c r="Q44" s="186"/>
      <c r="R44" s="186"/>
      <c r="S44" s="186"/>
      <c r="T44" s="186"/>
      <c r="U44" s="186"/>
      <c r="V44" s="186"/>
      <c r="W44" s="186"/>
      <c r="X44" s="186"/>
      <c r="Y44" s="186"/>
      <c r="Z44" s="186"/>
    </row>
    <row r="45" spans="1:26" x14ac:dyDescent="0.25">
      <c r="A45" s="222">
        <v>38</v>
      </c>
      <c r="B45" s="209" t="str">
        <f t="shared" si="7"/>
        <v>4-й год 2-й мес</v>
      </c>
      <c r="C45" s="210">
        <f t="shared" si="13"/>
        <v>42348</v>
      </c>
      <c r="D45" s="211">
        <f t="shared" si="3"/>
        <v>0</v>
      </c>
      <c r="E45" s="212">
        <f t="shared" si="8"/>
        <v>0</v>
      </c>
      <c r="F45" s="212">
        <f t="shared" si="14"/>
        <v>0</v>
      </c>
      <c r="G45" s="213">
        <f t="shared" si="9"/>
        <v>0</v>
      </c>
      <c r="H45" s="214">
        <f t="shared" si="4"/>
        <v>0</v>
      </c>
      <c r="I45" s="212">
        <f t="shared" si="15"/>
        <v>0</v>
      </c>
      <c r="J45" s="212">
        <f t="shared" si="10"/>
        <v>0</v>
      </c>
      <c r="K45" s="215">
        <f t="shared" si="11"/>
        <v>0</v>
      </c>
      <c r="L45" s="228"/>
      <c r="M45" s="229"/>
      <c r="N45" s="216">
        <f t="shared" si="5"/>
        <v>7</v>
      </c>
      <c r="O45" s="184">
        <f t="shared" si="12"/>
        <v>24</v>
      </c>
      <c r="P45" s="185">
        <f t="shared" si="6"/>
        <v>0</v>
      </c>
      <c r="Q45" s="186"/>
      <c r="R45" s="186"/>
      <c r="S45" s="186"/>
      <c r="T45" s="186"/>
      <c r="U45" s="186"/>
      <c r="V45" s="186"/>
      <c r="W45" s="186"/>
      <c r="X45" s="186"/>
      <c r="Y45" s="186"/>
      <c r="Z45" s="186"/>
    </row>
    <row r="46" spans="1:26" x14ac:dyDescent="0.25">
      <c r="A46" s="222">
        <v>39</v>
      </c>
      <c r="B46" s="209" t="str">
        <f t="shared" si="7"/>
        <v>4-й год 3-й мес</v>
      </c>
      <c r="C46" s="210">
        <f t="shared" si="13"/>
        <v>42379</v>
      </c>
      <c r="D46" s="211">
        <f t="shared" si="3"/>
        <v>0</v>
      </c>
      <c r="E46" s="212">
        <f t="shared" si="8"/>
        <v>0</v>
      </c>
      <c r="F46" s="212">
        <f t="shared" si="14"/>
        <v>0</v>
      </c>
      <c r="G46" s="213">
        <f t="shared" si="9"/>
        <v>0</v>
      </c>
      <c r="H46" s="214">
        <f t="shared" si="4"/>
        <v>0</v>
      </c>
      <c r="I46" s="212">
        <f t="shared" si="15"/>
        <v>0</v>
      </c>
      <c r="J46" s="212">
        <f t="shared" si="10"/>
        <v>0</v>
      </c>
      <c r="K46" s="215">
        <f t="shared" si="11"/>
        <v>0</v>
      </c>
      <c r="L46" s="228"/>
      <c r="M46" s="229"/>
      <c r="N46" s="216">
        <f t="shared" si="5"/>
        <v>7</v>
      </c>
      <c r="O46" s="184">
        <f t="shared" si="12"/>
        <v>24</v>
      </c>
      <c r="P46" s="185">
        <f t="shared" si="6"/>
        <v>0</v>
      </c>
      <c r="Q46" s="186"/>
      <c r="R46" s="186"/>
      <c r="S46" s="186"/>
      <c r="T46" s="186"/>
      <c r="U46" s="186"/>
      <c r="V46" s="186"/>
      <c r="W46" s="186"/>
      <c r="X46" s="186"/>
      <c r="Y46" s="186"/>
      <c r="Z46" s="186"/>
    </row>
    <row r="47" spans="1:26" x14ac:dyDescent="0.25">
      <c r="A47" s="222">
        <v>40</v>
      </c>
      <c r="B47" s="209" t="str">
        <f t="shared" si="7"/>
        <v>4-й год 4-й мес</v>
      </c>
      <c r="C47" s="210">
        <f t="shared" si="13"/>
        <v>42410</v>
      </c>
      <c r="D47" s="211">
        <f t="shared" si="3"/>
        <v>0</v>
      </c>
      <c r="E47" s="212">
        <f t="shared" si="8"/>
        <v>0</v>
      </c>
      <c r="F47" s="212">
        <f t="shared" si="14"/>
        <v>0</v>
      </c>
      <c r="G47" s="213">
        <f t="shared" si="9"/>
        <v>0</v>
      </c>
      <c r="H47" s="214">
        <f t="shared" si="4"/>
        <v>0</v>
      </c>
      <c r="I47" s="212">
        <f t="shared" si="15"/>
        <v>0</v>
      </c>
      <c r="J47" s="212">
        <f t="shared" si="10"/>
        <v>0</v>
      </c>
      <c r="K47" s="215">
        <f t="shared" si="11"/>
        <v>0</v>
      </c>
      <c r="L47" s="228"/>
      <c r="M47" s="229"/>
      <c r="N47" s="216">
        <f t="shared" si="5"/>
        <v>7</v>
      </c>
      <c r="O47" s="184">
        <f t="shared" si="12"/>
        <v>24</v>
      </c>
      <c r="P47" s="185">
        <f t="shared" si="6"/>
        <v>0</v>
      </c>
      <c r="Q47" s="186"/>
      <c r="R47" s="186"/>
      <c r="S47" s="186"/>
      <c r="T47" s="186"/>
      <c r="U47" s="186"/>
      <c r="V47" s="186"/>
      <c r="W47" s="186"/>
      <c r="X47" s="186"/>
      <c r="Y47" s="186"/>
      <c r="Z47" s="186"/>
    </row>
    <row r="48" spans="1:26" x14ac:dyDescent="0.25">
      <c r="A48" s="222">
        <v>41</v>
      </c>
      <c r="B48" s="209" t="str">
        <f t="shared" si="7"/>
        <v>4-й год 5-й мес</v>
      </c>
      <c r="C48" s="210">
        <f t="shared" si="13"/>
        <v>42439</v>
      </c>
      <c r="D48" s="211">
        <f t="shared" si="3"/>
        <v>0</v>
      </c>
      <c r="E48" s="212">
        <f t="shared" si="8"/>
        <v>0</v>
      </c>
      <c r="F48" s="212">
        <f t="shared" si="14"/>
        <v>0</v>
      </c>
      <c r="G48" s="213">
        <f t="shared" si="9"/>
        <v>0</v>
      </c>
      <c r="H48" s="214">
        <f t="shared" si="4"/>
        <v>0</v>
      </c>
      <c r="I48" s="212">
        <f t="shared" si="15"/>
        <v>0</v>
      </c>
      <c r="J48" s="212">
        <f t="shared" si="10"/>
        <v>0</v>
      </c>
      <c r="K48" s="215">
        <f t="shared" si="11"/>
        <v>0</v>
      </c>
      <c r="L48" s="228"/>
      <c r="M48" s="229"/>
      <c r="N48" s="216">
        <f t="shared" si="5"/>
        <v>7</v>
      </c>
      <c r="O48" s="184">
        <f t="shared" si="12"/>
        <v>24</v>
      </c>
      <c r="P48" s="185">
        <f t="shared" si="6"/>
        <v>0</v>
      </c>
      <c r="Q48" s="186"/>
      <c r="R48" s="186"/>
      <c r="S48" s="186"/>
      <c r="T48" s="186"/>
      <c r="U48" s="186"/>
      <c r="V48" s="186"/>
      <c r="W48" s="186"/>
      <c r="X48" s="186"/>
      <c r="Y48" s="186"/>
      <c r="Z48" s="186"/>
    </row>
    <row r="49" spans="1:26" x14ac:dyDescent="0.25">
      <c r="A49" s="222">
        <v>42</v>
      </c>
      <c r="B49" s="209" t="str">
        <f t="shared" si="7"/>
        <v>4-й год 6-й мес</v>
      </c>
      <c r="C49" s="210">
        <f t="shared" si="13"/>
        <v>42470</v>
      </c>
      <c r="D49" s="211">
        <f t="shared" si="3"/>
        <v>0</v>
      </c>
      <c r="E49" s="212">
        <f t="shared" si="8"/>
        <v>0</v>
      </c>
      <c r="F49" s="212">
        <f t="shared" si="14"/>
        <v>0</v>
      </c>
      <c r="G49" s="213">
        <f t="shared" si="9"/>
        <v>0</v>
      </c>
      <c r="H49" s="214">
        <f t="shared" si="4"/>
        <v>0</v>
      </c>
      <c r="I49" s="212">
        <f t="shared" si="15"/>
        <v>0</v>
      </c>
      <c r="J49" s="212">
        <f t="shared" si="10"/>
        <v>0</v>
      </c>
      <c r="K49" s="215">
        <f t="shared" si="11"/>
        <v>0</v>
      </c>
      <c r="L49" s="228"/>
      <c r="M49" s="229"/>
      <c r="N49" s="216">
        <f t="shared" si="5"/>
        <v>7</v>
      </c>
      <c r="O49" s="184">
        <f t="shared" si="12"/>
        <v>24</v>
      </c>
      <c r="P49" s="185">
        <f t="shared" si="6"/>
        <v>0</v>
      </c>
      <c r="Q49" s="186"/>
      <c r="R49" s="186"/>
      <c r="S49" s="186"/>
      <c r="T49" s="186"/>
      <c r="U49" s="186"/>
      <c r="V49" s="186"/>
      <c r="W49" s="186"/>
      <c r="X49" s="186"/>
      <c r="Y49" s="186"/>
      <c r="Z49" s="186"/>
    </row>
    <row r="50" spans="1:26" x14ac:dyDescent="0.25">
      <c r="A50" s="222">
        <v>43</v>
      </c>
      <c r="B50" s="209" t="str">
        <f t="shared" si="7"/>
        <v>4-й год 7-й мес</v>
      </c>
      <c r="C50" s="210">
        <f t="shared" si="13"/>
        <v>42500</v>
      </c>
      <c r="D50" s="211">
        <f t="shared" si="3"/>
        <v>0</v>
      </c>
      <c r="E50" s="212">
        <f t="shared" si="8"/>
        <v>0</v>
      </c>
      <c r="F50" s="212">
        <f t="shared" si="14"/>
        <v>0</v>
      </c>
      <c r="G50" s="213">
        <f t="shared" si="9"/>
        <v>0</v>
      </c>
      <c r="H50" s="214">
        <f t="shared" si="4"/>
        <v>0</v>
      </c>
      <c r="I50" s="212">
        <f t="shared" si="15"/>
        <v>0</v>
      </c>
      <c r="J50" s="212">
        <f t="shared" si="10"/>
        <v>0</v>
      </c>
      <c r="K50" s="215">
        <f t="shared" si="11"/>
        <v>0</v>
      </c>
      <c r="L50" s="228"/>
      <c r="M50" s="229"/>
      <c r="N50" s="216">
        <f t="shared" si="5"/>
        <v>7</v>
      </c>
      <c r="O50" s="184">
        <f t="shared" si="12"/>
        <v>24</v>
      </c>
      <c r="P50" s="185">
        <f t="shared" si="6"/>
        <v>0</v>
      </c>
      <c r="Q50" s="186"/>
      <c r="R50" s="186"/>
      <c r="S50" s="186"/>
      <c r="T50" s="186"/>
      <c r="U50" s="186"/>
      <c r="V50" s="186"/>
      <c r="W50" s="186"/>
      <c r="X50" s="186"/>
      <c r="Y50" s="186"/>
      <c r="Z50" s="186"/>
    </row>
    <row r="51" spans="1:26" x14ac:dyDescent="0.25">
      <c r="A51" s="222">
        <v>44</v>
      </c>
      <c r="B51" s="209" t="str">
        <f t="shared" si="7"/>
        <v>4-й год 8-й мес</v>
      </c>
      <c r="C51" s="210">
        <f t="shared" si="13"/>
        <v>42531</v>
      </c>
      <c r="D51" s="211">
        <f t="shared" si="3"/>
        <v>0</v>
      </c>
      <c r="E51" s="212">
        <f t="shared" si="8"/>
        <v>0</v>
      </c>
      <c r="F51" s="212">
        <f t="shared" si="14"/>
        <v>0</v>
      </c>
      <c r="G51" s="213">
        <f t="shared" si="9"/>
        <v>0</v>
      </c>
      <c r="H51" s="214">
        <f t="shared" si="4"/>
        <v>0</v>
      </c>
      <c r="I51" s="212">
        <f t="shared" si="15"/>
        <v>0</v>
      </c>
      <c r="J51" s="212">
        <f t="shared" si="10"/>
        <v>0</v>
      </c>
      <c r="K51" s="215">
        <f t="shared" si="11"/>
        <v>0</v>
      </c>
      <c r="L51" s="228"/>
      <c r="M51" s="229"/>
      <c r="N51" s="216">
        <f t="shared" si="5"/>
        <v>7</v>
      </c>
      <c r="O51" s="184">
        <f t="shared" si="12"/>
        <v>24</v>
      </c>
      <c r="P51" s="185">
        <f t="shared" si="6"/>
        <v>0</v>
      </c>
      <c r="Q51" s="186"/>
      <c r="R51" s="186"/>
      <c r="S51" s="186"/>
      <c r="T51" s="186"/>
      <c r="U51" s="186"/>
      <c r="V51" s="186"/>
      <c r="W51" s="186"/>
      <c r="X51" s="186"/>
      <c r="Y51" s="186"/>
      <c r="Z51" s="186"/>
    </row>
    <row r="52" spans="1:26" x14ac:dyDescent="0.25">
      <c r="A52" s="222">
        <v>45</v>
      </c>
      <c r="B52" s="209" t="str">
        <f t="shared" si="7"/>
        <v>4-й год 9-й мес</v>
      </c>
      <c r="C52" s="210">
        <f t="shared" si="13"/>
        <v>42561</v>
      </c>
      <c r="D52" s="211">
        <f t="shared" si="3"/>
        <v>0</v>
      </c>
      <c r="E52" s="212">
        <f t="shared" si="8"/>
        <v>0</v>
      </c>
      <c r="F52" s="212">
        <f t="shared" si="14"/>
        <v>0</v>
      </c>
      <c r="G52" s="213">
        <f t="shared" si="9"/>
        <v>0</v>
      </c>
      <c r="H52" s="214">
        <f t="shared" si="4"/>
        <v>0</v>
      </c>
      <c r="I52" s="212">
        <f t="shared" si="15"/>
        <v>0</v>
      </c>
      <c r="J52" s="212">
        <f t="shared" si="10"/>
        <v>0</v>
      </c>
      <c r="K52" s="215">
        <f t="shared" si="11"/>
        <v>0</v>
      </c>
      <c r="L52" s="228"/>
      <c r="M52" s="229"/>
      <c r="N52" s="216">
        <f t="shared" si="5"/>
        <v>7</v>
      </c>
      <c r="O52" s="184">
        <f t="shared" si="12"/>
        <v>24</v>
      </c>
      <c r="P52" s="185">
        <f t="shared" si="6"/>
        <v>0</v>
      </c>
      <c r="Q52" s="186"/>
      <c r="R52" s="186"/>
      <c r="S52" s="186"/>
      <c r="T52" s="186"/>
      <c r="U52" s="186"/>
      <c r="V52" s="186"/>
      <c r="W52" s="186"/>
      <c r="X52" s="186"/>
      <c r="Y52" s="186"/>
      <c r="Z52" s="186"/>
    </row>
    <row r="53" spans="1:26" x14ac:dyDescent="0.25">
      <c r="A53" s="222">
        <v>46</v>
      </c>
      <c r="B53" s="209" t="str">
        <f t="shared" si="7"/>
        <v>4-й год 10-й мес</v>
      </c>
      <c r="C53" s="210">
        <f t="shared" si="13"/>
        <v>42592</v>
      </c>
      <c r="D53" s="211">
        <f t="shared" si="3"/>
        <v>0</v>
      </c>
      <c r="E53" s="212">
        <f t="shared" si="8"/>
        <v>0</v>
      </c>
      <c r="F53" s="212">
        <f t="shared" si="14"/>
        <v>0</v>
      </c>
      <c r="G53" s="213">
        <f t="shared" si="9"/>
        <v>0</v>
      </c>
      <c r="H53" s="214">
        <f t="shared" si="4"/>
        <v>0</v>
      </c>
      <c r="I53" s="212">
        <f t="shared" si="15"/>
        <v>0</v>
      </c>
      <c r="J53" s="212">
        <f t="shared" si="10"/>
        <v>0</v>
      </c>
      <c r="K53" s="215">
        <f t="shared" si="11"/>
        <v>0</v>
      </c>
      <c r="L53" s="228"/>
      <c r="M53" s="229"/>
      <c r="N53" s="216">
        <f t="shared" si="5"/>
        <v>7</v>
      </c>
      <c r="O53" s="184">
        <f t="shared" si="12"/>
        <v>24</v>
      </c>
      <c r="P53" s="185">
        <f t="shared" si="6"/>
        <v>0</v>
      </c>
      <c r="Q53" s="186"/>
      <c r="R53" s="186"/>
      <c r="S53" s="186"/>
      <c r="T53" s="186"/>
      <c r="U53" s="186"/>
      <c r="V53" s="186"/>
      <c r="W53" s="186"/>
      <c r="X53" s="186"/>
      <c r="Y53" s="186"/>
      <c r="Z53" s="186"/>
    </row>
    <row r="54" spans="1:26" x14ac:dyDescent="0.25">
      <c r="A54" s="222">
        <v>47</v>
      </c>
      <c r="B54" s="209" t="str">
        <f t="shared" si="7"/>
        <v>4-й год 11-й мес</v>
      </c>
      <c r="C54" s="210">
        <f t="shared" si="13"/>
        <v>42623</v>
      </c>
      <c r="D54" s="211">
        <f t="shared" si="3"/>
        <v>0</v>
      </c>
      <c r="E54" s="212">
        <f t="shared" si="8"/>
        <v>0</v>
      </c>
      <c r="F54" s="212">
        <f t="shared" si="14"/>
        <v>0</v>
      </c>
      <c r="G54" s="213">
        <f t="shared" si="9"/>
        <v>0</v>
      </c>
      <c r="H54" s="214">
        <f t="shared" si="4"/>
        <v>0</v>
      </c>
      <c r="I54" s="212">
        <f t="shared" si="15"/>
        <v>0</v>
      </c>
      <c r="J54" s="212">
        <f t="shared" si="10"/>
        <v>0</v>
      </c>
      <c r="K54" s="215">
        <f t="shared" si="11"/>
        <v>0</v>
      </c>
      <c r="L54" s="228"/>
      <c r="M54" s="229"/>
      <c r="N54" s="216">
        <f t="shared" si="5"/>
        <v>7</v>
      </c>
      <c r="O54" s="184">
        <f t="shared" si="12"/>
        <v>24</v>
      </c>
      <c r="P54" s="185">
        <f t="shared" si="6"/>
        <v>0</v>
      </c>
      <c r="Q54" s="186"/>
      <c r="R54" s="186"/>
      <c r="S54" s="186"/>
      <c r="T54" s="186"/>
      <c r="U54" s="186"/>
      <c r="V54" s="186"/>
      <c r="W54" s="186"/>
      <c r="X54" s="186"/>
      <c r="Y54" s="186"/>
      <c r="Z54" s="186"/>
    </row>
    <row r="55" spans="1:26" x14ac:dyDescent="0.25">
      <c r="A55" s="223">
        <v>48</v>
      </c>
      <c r="B55" s="209" t="str">
        <f t="shared" si="7"/>
        <v>4-й год 12-й мес</v>
      </c>
      <c r="C55" s="210">
        <f t="shared" si="13"/>
        <v>42653</v>
      </c>
      <c r="D55" s="211">
        <f t="shared" si="3"/>
        <v>0</v>
      </c>
      <c r="E55" s="224">
        <f t="shared" si="8"/>
        <v>0</v>
      </c>
      <c r="F55" s="212">
        <f t="shared" si="14"/>
        <v>0</v>
      </c>
      <c r="G55" s="225">
        <f t="shared" si="9"/>
        <v>0</v>
      </c>
      <c r="H55" s="226">
        <f t="shared" si="4"/>
        <v>0</v>
      </c>
      <c r="I55" s="224">
        <f t="shared" si="15"/>
        <v>0</v>
      </c>
      <c r="J55" s="224">
        <f t="shared" si="10"/>
        <v>0</v>
      </c>
      <c r="K55" s="227">
        <f t="shared" si="11"/>
        <v>0</v>
      </c>
      <c r="L55" s="231"/>
      <c r="M55" s="229"/>
      <c r="N55" s="216">
        <f t="shared" si="5"/>
        <v>7</v>
      </c>
      <c r="O55" s="184">
        <f t="shared" si="12"/>
        <v>24</v>
      </c>
      <c r="P55" s="185">
        <f t="shared" si="6"/>
        <v>0</v>
      </c>
      <c r="Q55" s="186"/>
      <c r="R55" s="186"/>
      <c r="S55" s="186"/>
      <c r="T55" s="186"/>
      <c r="U55" s="186"/>
      <c r="V55" s="186"/>
      <c r="W55" s="186"/>
      <c r="X55" s="186"/>
      <c r="Y55" s="186"/>
      <c r="Z55" s="186"/>
    </row>
    <row r="56" spans="1:26" x14ac:dyDescent="0.25">
      <c r="A56" s="208">
        <v>49</v>
      </c>
      <c r="B56" s="209" t="str">
        <f t="shared" si="7"/>
        <v>5-й год 1-й мес</v>
      </c>
      <c r="C56" s="210">
        <f t="shared" si="13"/>
        <v>42684</v>
      </c>
      <c r="D56" s="211">
        <f t="shared" si="3"/>
        <v>0</v>
      </c>
      <c r="E56" s="212">
        <f t="shared" si="8"/>
        <v>0</v>
      </c>
      <c r="F56" s="212">
        <f t="shared" si="14"/>
        <v>0</v>
      </c>
      <c r="G56" s="213">
        <f>G55-E56-L56-M56</f>
        <v>0</v>
      </c>
      <c r="H56" s="214">
        <f t="shared" si="4"/>
        <v>0</v>
      </c>
      <c r="I56" s="212">
        <f t="shared" si="15"/>
        <v>0</v>
      </c>
      <c r="J56" s="212">
        <f t="shared" si="10"/>
        <v>0</v>
      </c>
      <c r="K56" s="215">
        <f>K55-I56-L56-M56</f>
        <v>0</v>
      </c>
      <c r="L56" s="228"/>
      <c r="M56" s="229"/>
      <c r="N56" s="216">
        <f t="shared" si="5"/>
        <v>7</v>
      </c>
      <c r="O56" s="184">
        <f t="shared" si="12"/>
        <v>24</v>
      </c>
      <c r="P56" s="185">
        <f t="shared" si="6"/>
        <v>0</v>
      </c>
      <c r="Q56" s="186"/>
      <c r="R56" s="186"/>
      <c r="S56" s="186"/>
      <c r="T56" s="186"/>
      <c r="U56" s="186"/>
      <c r="V56" s="186"/>
      <c r="W56" s="186"/>
      <c r="X56" s="186"/>
      <c r="Y56" s="186"/>
      <c r="Z56" s="186"/>
    </row>
    <row r="57" spans="1:26" x14ac:dyDescent="0.25">
      <c r="A57" s="208">
        <v>50</v>
      </c>
      <c r="B57" s="209" t="str">
        <f t="shared" si="7"/>
        <v>5-й год 2-й мес</v>
      </c>
      <c r="C57" s="210">
        <f t="shared" si="13"/>
        <v>42714</v>
      </c>
      <c r="D57" s="211">
        <f t="shared" si="3"/>
        <v>0</v>
      </c>
      <c r="E57" s="212">
        <f t="shared" si="8"/>
        <v>0</v>
      </c>
      <c r="F57" s="212">
        <f t="shared" si="14"/>
        <v>0</v>
      </c>
      <c r="G57" s="213">
        <f t="shared" si="9"/>
        <v>0</v>
      </c>
      <c r="H57" s="214">
        <f t="shared" si="4"/>
        <v>0</v>
      </c>
      <c r="I57" s="212">
        <f t="shared" si="15"/>
        <v>0</v>
      </c>
      <c r="J57" s="212">
        <f t="shared" si="10"/>
        <v>0</v>
      </c>
      <c r="K57" s="215">
        <f t="shared" si="11"/>
        <v>0</v>
      </c>
      <c r="L57" s="228"/>
      <c r="M57" s="229"/>
      <c r="N57" s="216">
        <f t="shared" si="5"/>
        <v>7</v>
      </c>
      <c r="O57" s="184">
        <f t="shared" si="12"/>
        <v>24</v>
      </c>
      <c r="P57" s="185">
        <f t="shared" si="6"/>
        <v>0</v>
      </c>
      <c r="Q57" s="186"/>
      <c r="R57" s="186"/>
      <c r="S57" s="186"/>
      <c r="T57" s="186"/>
      <c r="U57" s="186"/>
      <c r="V57" s="186"/>
      <c r="W57" s="186"/>
      <c r="X57" s="186"/>
      <c r="Y57" s="186"/>
      <c r="Z57" s="186"/>
    </row>
    <row r="58" spans="1:26" x14ac:dyDescent="0.25">
      <c r="A58" s="208">
        <v>51</v>
      </c>
      <c r="B58" s="209" t="str">
        <f t="shared" si="7"/>
        <v>5-й год 3-й мес</v>
      </c>
      <c r="C58" s="210">
        <f t="shared" si="13"/>
        <v>42745</v>
      </c>
      <c r="D58" s="211">
        <f t="shared" si="3"/>
        <v>0</v>
      </c>
      <c r="E58" s="212">
        <f t="shared" si="8"/>
        <v>0</v>
      </c>
      <c r="F58" s="212">
        <f t="shared" si="14"/>
        <v>0</v>
      </c>
      <c r="G58" s="213">
        <f t="shared" si="9"/>
        <v>0</v>
      </c>
      <c r="H58" s="214">
        <f t="shared" si="4"/>
        <v>0</v>
      </c>
      <c r="I58" s="212">
        <f t="shared" si="15"/>
        <v>0</v>
      </c>
      <c r="J58" s="212">
        <f t="shared" si="10"/>
        <v>0</v>
      </c>
      <c r="K58" s="215">
        <f t="shared" si="11"/>
        <v>0</v>
      </c>
      <c r="L58" s="228"/>
      <c r="M58" s="229"/>
      <c r="N58" s="216">
        <f t="shared" si="5"/>
        <v>7</v>
      </c>
      <c r="O58" s="184">
        <f t="shared" si="12"/>
        <v>24</v>
      </c>
      <c r="P58" s="185">
        <f t="shared" si="6"/>
        <v>0</v>
      </c>
      <c r="Q58" s="186"/>
      <c r="R58" s="186"/>
      <c r="S58" s="186"/>
      <c r="T58" s="186"/>
      <c r="U58" s="186"/>
      <c r="V58" s="186"/>
      <c r="W58" s="186"/>
      <c r="X58" s="186"/>
      <c r="Y58" s="186"/>
      <c r="Z58" s="186"/>
    </row>
    <row r="59" spans="1:26" x14ac:dyDescent="0.25">
      <c r="A59" s="208">
        <v>52</v>
      </c>
      <c r="B59" s="209" t="str">
        <f t="shared" si="7"/>
        <v>5-й год 4-й мес</v>
      </c>
      <c r="C59" s="210">
        <f t="shared" si="13"/>
        <v>42776</v>
      </c>
      <c r="D59" s="211">
        <f t="shared" si="3"/>
        <v>0</v>
      </c>
      <c r="E59" s="212">
        <f t="shared" si="8"/>
        <v>0</v>
      </c>
      <c r="F59" s="212">
        <f t="shared" si="14"/>
        <v>0</v>
      </c>
      <c r="G59" s="213">
        <f t="shared" si="9"/>
        <v>0</v>
      </c>
      <c r="H59" s="214">
        <f t="shared" si="4"/>
        <v>0</v>
      </c>
      <c r="I59" s="212">
        <f t="shared" si="15"/>
        <v>0</v>
      </c>
      <c r="J59" s="212">
        <f t="shared" si="10"/>
        <v>0</v>
      </c>
      <c r="K59" s="215">
        <f t="shared" si="11"/>
        <v>0</v>
      </c>
      <c r="L59" s="228"/>
      <c r="M59" s="229"/>
      <c r="N59" s="216">
        <f t="shared" si="5"/>
        <v>7</v>
      </c>
      <c r="O59" s="184">
        <f t="shared" si="12"/>
        <v>24</v>
      </c>
      <c r="P59" s="185">
        <f t="shared" si="6"/>
        <v>0</v>
      </c>
      <c r="Q59" s="186"/>
      <c r="R59" s="186"/>
      <c r="S59" s="186"/>
      <c r="T59" s="186"/>
      <c r="U59" s="186"/>
      <c r="V59" s="186"/>
      <c r="W59" s="186"/>
      <c r="X59" s="186"/>
      <c r="Y59" s="186"/>
      <c r="Z59" s="186"/>
    </row>
    <row r="60" spans="1:26" x14ac:dyDescent="0.25">
      <c r="A60" s="208">
        <v>53</v>
      </c>
      <c r="B60" s="209" t="str">
        <f t="shared" si="7"/>
        <v>5-й год 5-й мес</v>
      </c>
      <c r="C60" s="210">
        <f t="shared" si="13"/>
        <v>42804</v>
      </c>
      <c r="D60" s="211">
        <f t="shared" si="3"/>
        <v>0</v>
      </c>
      <c r="E60" s="212">
        <f t="shared" si="8"/>
        <v>0</v>
      </c>
      <c r="F60" s="212">
        <f t="shared" si="14"/>
        <v>0</v>
      </c>
      <c r="G60" s="213">
        <f t="shared" si="9"/>
        <v>0</v>
      </c>
      <c r="H60" s="214">
        <f t="shared" si="4"/>
        <v>0</v>
      </c>
      <c r="I60" s="212">
        <f t="shared" si="15"/>
        <v>0</v>
      </c>
      <c r="J60" s="212">
        <f t="shared" si="10"/>
        <v>0</v>
      </c>
      <c r="K60" s="215">
        <f t="shared" si="11"/>
        <v>0</v>
      </c>
      <c r="L60" s="228"/>
      <c r="M60" s="229"/>
      <c r="N60" s="216">
        <f t="shared" si="5"/>
        <v>7</v>
      </c>
      <c r="O60" s="184">
        <f t="shared" si="12"/>
        <v>24</v>
      </c>
      <c r="P60" s="185">
        <f t="shared" si="6"/>
        <v>0</v>
      </c>
      <c r="Q60" s="186"/>
      <c r="R60" s="186"/>
      <c r="S60" s="186"/>
      <c r="T60" s="186"/>
      <c r="U60" s="186"/>
      <c r="V60" s="186"/>
      <c r="W60" s="186"/>
      <c r="X60" s="186"/>
      <c r="Y60" s="186"/>
      <c r="Z60" s="186"/>
    </row>
    <row r="61" spans="1:26" x14ac:dyDescent="0.25">
      <c r="A61" s="208">
        <v>54</v>
      </c>
      <c r="B61" s="209" t="str">
        <f t="shared" si="7"/>
        <v>5-й год 6-й мес</v>
      </c>
      <c r="C61" s="210">
        <f t="shared" si="13"/>
        <v>42835</v>
      </c>
      <c r="D61" s="211">
        <f t="shared" si="3"/>
        <v>0</v>
      </c>
      <c r="E61" s="212">
        <f t="shared" si="8"/>
        <v>0</v>
      </c>
      <c r="F61" s="212">
        <f t="shared" si="14"/>
        <v>0</v>
      </c>
      <c r="G61" s="213">
        <f t="shared" si="9"/>
        <v>0</v>
      </c>
      <c r="H61" s="214">
        <f t="shared" si="4"/>
        <v>0</v>
      </c>
      <c r="I61" s="212">
        <f t="shared" si="15"/>
        <v>0</v>
      </c>
      <c r="J61" s="212">
        <f t="shared" si="10"/>
        <v>0</v>
      </c>
      <c r="K61" s="215">
        <f t="shared" si="11"/>
        <v>0</v>
      </c>
      <c r="L61" s="228"/>
      <c r="M61" s="229"/>
      <c r="N61" s="216">
        <f t="shared" si="5"/>
        <v>7</v>
      </c>
      <c r="O61" s="184">
        <f t="shared" si="12"/>
        <v>24</v>
      </c>
      <c r="P61" s="185">
        <f t="shared" si="6"/>
        <v>0</v>
      </c>
      <c r="Q61" s="186"/>
      <c r="R61" s="186"/>
      <c r="S61" s="186"/>
      <c r="T61" s="186"/>
      <c r="U61" s="186"/>
      <c r="V61" s="186"/>
      <c r="W61" s="186"/>
      <c r="X61" s="186"/>
      <c r="Y61" s="186"/>
      <c r="Z61" s="186"/>
    </row>
    <row r="62" spans="1:26" x14ac:dyDescent="0.25">
      <c r="A62" s="208">
        <v>55</v>
      </c>
      <c r="B62" s="209" t="str">
        <f t="shared" si="7"/>
        <v>5-й год 7-й мес</v>
      </c>
      <c r="C62" s="210">
        <f t="shared" si="13"/>
        <v>42865</v>
      </c>
      <c r="D62" s="211">
        <f t="shared" si="3"/>
        <v>0</v>
      </c>
      <c r="E62" s="212">
        <f t="shared" si="8"/>
        <v>0</v>
      </c>
      <c r="F62" s="212">
        <f t="shared" si="14"/>
        <v>0</v>
      </c>
      <c r="G62" s="213">
        <f t="shared" si="9"/>
        <v>0</v>
      </c>
      <c r="H62" s="214">
        <f t="shared" si="4"/>
        <v>0</v>
      </c>
      <c r="I62" s="212">
        <f t="shared" si="15"/>
        <v>0</v>
      </c>
      <c r="J62" s="212">
        <f t="shared" si="10"/>
        <v>0</v>
      </c>
      <c r="K62" s="215">
        <f t="shared" si="11"/>
        <v>0</v>
      </c>
      <c r="L62" s="228"/>
      <c r="M62" s="229"/>
      <c r="N62" s="216">
        <f t="shared" si="5"/>
        <v>7</v>
      </c>
      <c r="O62" s="184">
        <f t="shared" si="12"/>
        <v>24</v>
      </c>
      <c r="P62" s="185">
        <f t="shared" si="6"/>
        <v>0</v>
      </c>
      <c r="Q62" s="186"/>
      <c r="R62" s="186"/>
      <c r="S62" s="186"/>
      <c r="T62" s="186"/>
      <c r="U62" s="186"/>
      <c r="V62" s="186"/>
      <c r="W62" s="186"/>
      <c r="X62" s="186"/>
      <c r="Y62" s="186"/>
      <c r="Z62" s="186"/>
    </row>
    <row r="63" spans="1:26" x14ac:dyDescent="0.25">
      <c r="A63" s="208">
        <v>56</v>
      </c>
      <c r="B63" s="209" t="str">
        <f t="shared" si="7"/>
        <v>5-й год 8-й мес</v>
      </c>
      <c r="C63" s="210">
        <f t="shared" si="13"/>
        <v>42896</v>
      </c>
      <c r="D63" s="211">
        <f t="shared" si="3"/>
        <v>0</v>
      </c>
      <c r="E63" s="212">
        <f t="shared" si="8"/>
        <v>0</v>
      </c>
      <c r="F63" s="212">
        <f t="shared" si="14"/>
        <v>0</v>
      </c>
      <c r="G63" s="213">
        <f>G62-E63-L63-M63</f>
        <v>0</v>
      </c>
      <c r="H63" s="214">
        <f t="shared" si="4"/>
        <v>0</v>
      </c>
      <c r="I63" s="212">
        <f t="shared" si="15"/>
        <v>0</v>
      </c>
      <c r="J63" s="212">
        <f t="shared" si="10"/>
        <v>0</v>
      </c>
      <c r="K63" s="215">
        <f>K62-I63-L63-M63</f>
        <v>0</v>
      </c>
      <c r="L63" s="228"/>
      <c r="M63" s="229"/>
      <c r="N63" s="216">
        <f t="shared" si="5"/>
        <v>7</v>
      </c>
      <c r="O63" s="184">
        <f t="shared" si="12"/>
        <v>24</v>
      </c>
      <c r="P63" s="185">
        <f t="shared" si="6"/>
        <v>0</v>
      </c>
      <c r="Q63" s="186"/>
      <c r="R63" s="186"/>
      <c r="S63" s="186"/>
      <c r="T63" s="186"/>
      <c r="U63" s="186"/>
      <c r="V63" s="186"/>
      <c r="W63" s="186"/>
      <c r="X63" s="186"/>
      <c r="Y63" s="186"/>
      <c r="Z63" s="186"/>
    </row>
    <row r="64" spans="1:26" x14ac:dyDescent="0.25">
      <c r="A64" s="208">
        <v>57</v>
      </c>
      <c r="B64" s="209" t="str">
        <f t="shared" si="7"/>
        <v>5-й год 9-й мес</v>
      </c>
      <c r="C64" s="210">
        <f t="shared" si="13"/>
        <v>42926</v>
      </c>
      <c r="D64" s="211">
        <f t="shared" si="3"/>
        <v>0</v>
      </c>
      <c r="E64" s="212">
        <f t="shared" si="8"/>
        <v>0</v>
      </c>
      <c r="F64" s="212">
        <f t="shared" si="14"/>
        <v>0</v>
      </c>
      <c r="G64" s="213">
        <f t="shared" si="9"/>
        <v>0</v>
      </c>
      <c r="H64" s="214">
        <f t="shared" si="4"/>
        <v>0</v>
      </c>
      <c r="I64" s="212">
        <f t="shared" si="15"/>
        <v>0</v>
      </c>
      <c r="J64" s="212">
        <f t="shared" si="10"/>
        <v>0</v>
      </c>
      <c r="K64" s="215">
        <f t="shared" si="11"/>
        <v>0</v>
      </c>
      <c r="L64" s="228"/>
      <c r="M64" s="229"/>
      <c r="N64" s="216">
        <f t="shared" si="5"/>
        <v>7</v>
      </c>
      <c r="O64" s="184">
        <f t="shared" si="12"/>
        <v>24</v>
      </c>
      <c r="P64" s="185">
        <f t="shared" si="6"/>
        <v>0</v>
      </c>
      <c r="Q64" s="186"/>
      <c r="R64" s="186"/>
      <c r="S64" s="186"/>
      <c r="T64" s="186"/>
      <c r="U64" s="186"/>
      <c r="V64" s="186"/>
      <c r="W64" s="186"/>
      <c r="X64" s="186"/>
      <c r="Y64" s="186"/>
      <c r="Z64" s="186"/>
    </row>
    <row r="65" spans="1:26" x14ac:dyDescent="0.25">
      <c r="A65" s="208">
        <v>58</v>
      </c>
      <c r="B65" s="209" t="str">
        <f t="shared" si="7"/>
        <v>5-й год 10-й мес</v>
      </c>
      <c r="C65" s="210">
        <f t="shared" si="13"/>
        <v>42957</v>
      </c>
      <c r="D65" s="211">
        <f t="shared" si="3"/>
        <v>0</v>
      </c>
      <c r="E65" s="212">
        <f t="shared" si="8"/>
        <v>0</v>
      </c>
      <c r="F65" s="212">
        <f t="shared" si="14"/>
        <v>0</v>
      </c>
      <c r="G65" s="213">
        <f t="shared" si="9"/>
        <v>0</v>
      </c>
      <c r="H65" s="214">
        <f t="shared" si="4"/>
        <v>0</v>
      </c>
      <c r="I65" s="212">
        <f t="shared" si="15"/>
        <v>0</v>
      </c>
      <c r="J65" s="212">
        <f t="shared" si="10"/>
        <v>0</v>
      </c>
      <c r="K65" s="215">
        <f t="shared" si="11"/>
        <v>0</v>
      </c>
      <c r="L65" s="228"/>
      <c r="M65" s="229"/>
      <c r="N65" s="216">
        <f t="shared" si="5"/>
        <v>7</v>
      </c>
      <c r="O65" s="184">
        <f t="shared" si="12"/>
        <v>24</v>
      </c>
      <c r="P65" s="185">
        <f t="shared" si="6"/>
        <v>0</v>
      </c>
      <c r="Q65" s="186"/>
      <c r="R65" s="186"/>
      <c r="S65" s="186"/>
      <c r="T65" s="186"/>
      <c r="U65" s="186"/>
      <c r="V65" s="186"/>
      <c r="W65" s="186"/>
      <c r="X65" s="186"/>
      <c r="Y65" s="186"/>
      <c r="Z65" s="186"/>
    </row>
    <row r="66" spans="1:26" x14ac:dyDescent="0.25">
      <c r="A66" s="208">
        <v>59</v>
      </c>
      <c r="B66" s="209" t="str">
        <f t="shared" si="7"/>
        <v>5-й год 11-й мес</v>
      </c>
      <c r="C66" s="210">
        <f t="shared" si="13"/>
        <v>42988</v>
      </c>
      <c r="D66" s="211">
        <f t="shared" si="3"/>
        <v>0</v>
      </c>
      <c r="E66" s="212">
        <f t="shared" si="8"/>
        <v>0</v>
      </c>
      <c r="F66" s="212">
        <f t="shared" si="14"/>
        <v>0</v>
      </c>
      <c r="G66" s="213">
        <f t="shared" si="9"/>
        <v>0</v>
      </c>
      <c r="H66" s="214">
        <f t="shared" si="4"/>
        <v>0</v>
      </c>
      <c r="I66" s="212">
        <f t="shared" si="15"/>
        <v>0</v>
      </c>
      <c r="J66" s="212">
        <f t="shared" si="10"/>
        <v>0</v>
      </c>
      <c r="K66" s="215">
        <f t="shared" si="11"/>
        <v>0</v>
      </c>
      <c r="L66" s="228"/>
      <c r="M66" s="229"/>
      <c r="N66" s="216">
        <f t="shared" si="5"/>
        <v>7</v>
      </c>
      <c r="O66" s="184">
        <f t="shared" si="12"/>
        <v>24</v>
      </c>
      <c r="P66" s="185">
        <f t="shared" si="6"/>
        <v>0</v>
      </c>
      <c r="Q66" s="186"/>
      <c r="R66" s="186"/>
      <c r="S66" s="186"/>
      <c r="T66" s="186"/>
      <c r="U66" s="186"/>
      <c r="V66" s="186"/>
      <c r="W66" s="186"/>
      <c r="X66" s="186"/>
      <c r="Y66" s="186"/>
      <c r="Z66" s="186"/>
    </row>
    <row r="67" spans="1:26" x14ac:dyDescent="0.25">
      <c r="A67" s="208">
        <v>60</v>
      </c>
      <c r="B67" s="209" t="str">
        <f t="shared" si="7"/>
        <v>5-й год 12-й мес</v>
      </c>
      <c r="C67" s="210">
        <f t="shared" si="13"/>
        <v>43018</v>
      </c>
      <c r="D67" s="211">
        <f t="shared" si="3"/>
        <v>0</v>
      </c>
      <c r="E67" s="212">
        <f t="shared" si="8"/>
        <v>0</v>
      </c>
      <c r="F67" s="212">
        <f t="shared" si="14"/>
        <v>0</v>
      </c>
      <c r="G67" s="213">
        <f t="shared" si="9"/>
        <v>0</v>
      </c>
      <c r="H67" s="214">
        <f t="shared" si="4"/>
        <v>0</v>
      </c>
      <c r="I67" s="212">
        <f t="shared" si="15"/>
        <v>0</v>
      </c>
      <c r="J67" s="212">
        <f t="shared" si="10"/>
        <v>0</v>
      </c>
      <c r="K67" s="215">
        <f t="shared" si="11"/>
        <v>0</v>
      </c>
      <c r="L67" s="228"/>
      <c r="M67" s="229"/>
      <c r="N67" s="216">
        <f t="shared" si="5"/>
        <v>7</v>
      </c>
      <c r="O67" s="184">
        <f t="shared" si="12"/>
        <v>24</v>
      </c>
      <c r="P67" s="185">
        <f t="shared" si="6"/>
        <v>0</v>
      </c>
      <c r="Q67" s="186"/>
      <c r="R67" s="186"/>
      <c r="S67" s="186"/>
      <c r="T67" s="186"/>
      <c r="U67" s="186"/>
      <c r="V67" s="186"/>
      <c r="W67" s="186"/>
      <c r="X67" s="186"/>
      <c r="Y67" s="186"/>
      <c r="Z67" s="186"/>
    </row>
    <row r="68" spans="1:26" x14ac:dyDescent="0.25">
      <c r="A68" s="217">
        <v>61</v>
      </c>
      <c r="B68" s="209" t="str">
        <f t="shared" si="7"/>
        <v>6-й год 1-й мес</v>
      </c>
      <c r="C68" s="210">
        <f t="shared" si="13"/>
        <v>43049</v>
      </c>
      <c r="D68" s="211">
        <f t="shared" si="3"/>
        <v>0</v>
      </c>
      <c r="E68" s="218">
        <f t="shared" si="8"/>
        <v>0</v>
      </c>
      <c r="F68" s="212">
        <f t="shared" si="14"/>
        <v>0</v>
      </c>
      <c r="G68" s="219">
        <f t="shared" si="9"/>
        <v>0</v>
      </c>
      <c r="H68" s="220">
        <f t="shared" si="4"/>
        <v>0</v>
      </c>
      <c r="I68" s="218">
        <f t="shared" si="15"/>
        <v>0</v>
      </c>
      <c r="J68" s="218">
        <f t="shared" si="10"/>
        <v>0</v>
      </c>
      <c r="K68" s="221">
        <f t="shared" si="11"/>
        <v>0</v>
      </c>
      <c r="L68" s="230"/>
      <c r="M68" s="229"/>
      <c r="N68" s="216">
        <f t="shared" si="5"/>
        <v>7</v>
      </c>
      <c r="O68" s="184">
        <f t="shared" si="12"/>
        <v>24</v>
      </c>
      <c r="P68" s="185">
        <f t="shared" si="6"/>
        <v>0</v>
      </c>
      <c r="Q68" s="186"/>
      <c r="R68" s="186"/>
      <c r="S68" s="186"/>
      <c r="T68" s="186"/>
      <c r="U68" s="186"/>
      <c r="V68" s="186"/>
      <c r="W68" s="186"/>
      <c r="X68" s="186"/>
      <c r="Y68" s="186"/>
      <c r="Z68" s="186"/>
    </row>
    <row r="69" spans="1:26" x14ac:dyDescent="0.25">
      <c r="A69" s="222">
        <v>62</v>
      </c>
      <c r="B69" s="209" t="str">
        <f t="shared" si="7"/>
        <v>6-й год 2-й мес</v>
      </c>
      <c r="C69" s="210">
        <f t="shared" si="13"/>
        <v>43079</v>
      </c>
      <c r="D69" s="211">
        <f t="shared" si="3"/>
        <v>0</v>
      </c>
      <c r="E69" s="212">
        <f t="shared" si="8"/>
        <v>0</v>
      </c>
      <c r="F69" s="212">
        <f t="shared" si="14"/>
        <v>0</v>
      </c>
      <c r="G69" s="213">
        <f t="shared" si="9"/>
        <v>0</v>
      </c>
      <c r="H69" s="214">
        <f t="shared" si="4"/>
        <v>0</v>
      </c>
      <c r="I69" s="212">
        <f t="shared" si="15"/>
        <v>0</v>
      </c>
      <c r="J69" s="212">
        <f t="shared" si="10"/>
        <v>0</v>
      </c>
      <c r="K69" s="215">
        <f t="shared" si="11"/>
        <v>0</v>
      </c>
      <c r="L69" s="228"/>
      <c r="M69" s="229"/>
      <c r="N69" s="216">
        <f t="shared" si="5"/>
        <v>7</v>
      </c>
      <c r="O69" s="184">
        <f t="shared" si="12"/>
        <v>24</v>
      </c>
      <c r="P69" s="185">
        <f t="shared" si="6"/>
        <v>0</v>
      </c>
      <c r="Q69" s="186"/>
      <c r="R69" s="186"/>
      <c r="S69" s="186"/>
      <c r="T69" s="186"/>
      <c r="U69" s="186"/>
      <c r="V69" s="186"/>
      <c r="W69" s="186"/>
      <c r="X69" s="186"/>
      <c r="Y69" s="186"/>
      <c r="Z69" s="186"/>
    </row>
    <row r="70" spans="1:26" x14ac:dyDescent="0.25">
      <c r="A70" s="222">
        <v>63</v>
      </c>
      <c r="B70" s="209" t="str">
        <f t="shared" si="7"/>
        <v>6-й год 3-й мес</v>
      </c>
      <c r="C70" s="210">
        <f t="shared" si="13"/>
        <v>43110</v>
      </c>
      <c r="D70" s="211">
        <f t="shared" si="3"/>
        <v>0</v>
      </c>
      <c r="E70" s="212">
        <f t="shared" si="8"/>
        <v>0</v>
      </c>
      <c r="F70" s="212">
        <f t="shared" si="14"/>
        <v>0</v>
      </c>
      <c r="G70" s="213">
        <f t="shared" si="9"/>
        <v>0</v>
      </c>
      <c r="H70" s="214">
        <f t="shared" si="4"/>
        <v>0</v>
      </c>
      <c r="I70" s="212">
        <f t="shared" si="15"/>
        <v>0</v>
      </c>
      <c r="J70" s="212">
        <f t="shared" si="10"/>
        <v>0</v>
      </c>
      <c r="K70" s="215">
        <f t="shared" si="11"/>
        <v>0</v>
      </c>
      <c r="L70" s="228"/>
      <c r="M70" s="229"/>
      <c r="N70" s="216">
        <f t="shared" si="5"/>
        <v>7</v>
      </c>
      <c r="O70" s="184">
        <f t="shared" si="12"/>
        <v>24</v>
      </c>
      <c r="P70" s="185">
        <f t="shared" si="6"/>
        <v>0</v>
      </c>
      <c r="Q70" s="186"/>
      <c r="R70" s="186"/>
      <c r="S70" s="186"/>
      <c r="T70" s="186"/>
      <c r="U70" s="186"/>
      <c r="V70" s="186"/>
      <c r="W70" s="186"/>
      <c r="X70" s="186"/>
      <c r="Y70" s="186"/>
      <c r="Z70" s="186"/>
    </row>
    <row r="71" spans="1:26" x14ac:dyDescent="0.25">
      <c r="A71" s="222">
        <v>64</v>
      </c>
      <c r="B71" s="209" t="str">
        <f t="shared" si="7"/>
        <v>6-й год 4-й мес</v>
      </c>
      <c r="C71" s="210">
        <f t="shared" si="13"/>
        <v>43141</v>
      </c>
      <c r="D71" s="211">
        <f t="shared" si="3"/>
        <v>0</v>
      </c>
      <c r="E71" s="212">
        <f t="shared" si="8"/>
        <v>0</v>
      </c>
      <c r="F71" s="212">
        <f t="shared" si="14"/>
        <v>0</v>
      </c>
      <c r="G71" s="213">
        <f t="shared" si="9"/>
        <v>0</v>
      </c>
      <c r="H71" s="214">
        <f t="shared" si="4"/>
        <v>0</v>
      </c>
      <c r="I71" s="212">
        <f t="shared" si="15"/>
        <v>0</v>
      </c>
      <c r="J71" s="212">
        <f t="shared" si="10"/>
        <v>0</v>
      </c>
      <c r="K71" s="215">
        <f t="shared" si="11"/>
        <v>0</v>
      </c>
      <c r="L71" s="228"/>
      <c r="M71" s="229"/>
      <c r="N71" s="216">
        <f t="shared" si="5"/>
        <v>7</v>
      </c>
      <c r="O71" s="184">
        <f t="shared" si="12"/>
        <v>24</v>
      </c>
      <c r="P71" s="185">
        <f t="shared" si="6"/>
        <v>0</v>
      </c>
      <c r="Q71" s="186"/>
      <c r="R71" s="186"/>
      <c r="S71" s="186"/>
      <c r="T71" s="186"/>
      <c r="U71" s="186"/>
      <c r="V71" s="186"/>
      <c r="W71" s="186"/>
      <c r="X71" s="186"/>
      <c r="Y71" s="186"/>
      <c r="Z71" s="186"/>
    </row>
    <row r="72" spans="1:26" x14ac:dyDescent="0.25">
      <c r="A72" s="222">
        <v>65</v>
      </c>
      <c r="B72" s="209" t="str">
        <f t="shared" si="7"/>
        <v>6-й год 5-й мес</v>
      </c>
      <c r="C72" s="210">
        <f t="shared" si="13"/>
        <v>43169</v>
      </c>
      <c r="D72" s="211">
        <f t="shared" ref="D72:D135" si="16">IF(P72*$D$2/100/12/(1-(1+$D$2/100/12)^(-O72))&lt;G71,ROUNDUP(P72*$D$2/100/12/(1-(1+$D$2/100/12)^(-O72)),0),G71+F72)</f>
        <v>0</v>
      </c>
      <c r="E72" s="212">
        <f t="shared" si="8"/>
        <v>0</v>
      </c>
      <c r="F72" s="212">
        <f t="shared" si="14"/>
        <v>0</v>
      </c>
      <c r="G72" s="213">
        <f t="shared" si="9"/>
        <v>0</v>
      </c>
      <c r="H72" s="214">
        <f t="shared" ref="H72:H135" si="17">I72+J72</f>
        <v>0</v>
      </c>
      <c r="I72" s="212">
        <f t="shared" si="15"/>
        <v>0</v>
      </c>
      <c r="J72" s="212">
        <f t="shared" si="10"/>
        <v>0</v>
      </c>
      <c r="K72" s="215">
        <f t="shared" si="11"/>
        <v>0</v>
      </c>
      <c r="L72" s="228"/>
      <c r="M72" s="229"/>
      <c r="N72" s="216">
        <f t="shared" ref="N72:N135" si="18">IF(ISBLANK(L71),VALUE(N71),ROW(L71))</f>
        <v>7</v>
      </c>
      <c r="O72" s="184">
        <f t="shared" si="12"/>
        <v>24</v>
      </c>
      <c r="P72" s="185">
        <f t="shared" ref="P72:P135" si="19">INDEX(G:G,N72,1)</f>
        <v>0</v>
      </c>
      <c r="Q72" s="186"/>
      <c r="R72" s="186"/>
      <c r="S72" s="186"/>
      <c r="T72" s="186"/>
      <c r="U72" s="186"/>
      <c r="V72" s="186"/>
      <c r="W72" s="186"/>
      <c r="X72" s="186"/>
      <c r="Y72" s="186"/>
      <c r="Z72" s="186"/>
    </row>
    <row r="73" spans="1:26" x14ac:dyDescent="0.25">
      <c r="A73" s="222">
        <v>66</v>
      </c>
      <c r="B73" s="209" t="str">
        <f t="shared" ref="B73:B136" si="20">CONCATENATE(INT((A73-1)/12)+1,"-й год ",A73-1-INT((A73-1)/12)*12+1,"-й мес")</f>
        <v>6-й год 6-й мес</v>
      </c>
      <c r="C73" s="210">
        <f t="shared" si="13"/>
        <v>43200</v>
      </c>
      <c r="D73" s="211">
        <f t="shared" si="16"/>
        <v>0</v>
      </c>
      <c r="E73" s="212">
        <f t="shared" ref="E73:E136" si="21">D73-F73</f>
        <v>0</v>
      </c>
      <c r="F73" s="212">
        <f t="shared" si="14"/>
        <v>0</v>
      </c>
      <c r="G73" s="213">
        <f t="shared" ref="G73:G136" si="22">G72-E73-L73-M73</f>
        <v>0</v>
      </c>
      <c r="H73" s="214">
        <f t="shared" si="17"/>
        <v>0</v>
      </c>
      <c r="I73" s="212">
        <f t="shared" si="15"/>
        <v>0</v>
      </c>
      <c r="J73" s="212">
        <f t="shared" ref="J73:J136" si="23">K72*$D$2/12/100</f>
        <v>0</v>
      </c>
      <c r="K73" s="215">
        <f t="shared" ref="K73:K136" si="24">K72-I73-L73-M73</f>
        <v>0</v>
      </c>
      <c r="L73" s="228"/>
      <c r="M73" s="229"/>
      <c r="N73" s="216">
        <f t="shared" si="18"/>
        <v>7</v>
      </c>
      <c r="O73" s="184">
        <f t="shared" ref="O73:O136" si="25">O72+N72-N73</f>
        <v>24</v>
      </c>
      <c r="P73" s="185">
        <f t="shared" si="19"/>
        <v>0</v>
      </c>
      <c r="Q73" s="186"/>
      <c r="R73" s="186"/>
      <c r="S73" s="186"/>
      <c r="T73" s="186"/>
      <c r="U73" s="186"/>
      <c r="V73" s="186"/>
      <c r="W73" s="186"/>
      <c r="X73" s="186"/>
      <c r="Y73" s="186"/>
      <c r="Z73" s="186"/>
    </row>
    <row r="74" spans="1:26" x14ac:dyDescent="0.25">
      <c r="A74" s="222">
        <v>67</v>
      </c>
      <c r="B74" s="209" t="str">
        <f t="shared" si="20"/>
        <v>6-й год 7-й мес</v>
      </c>
      <c r="C74" s="210">
        <f t="shared" ref="C74:C137" si="26">DATE(YEAR(C73),MONTH(C73)+1,DAY(C73))</f>
        <v>43230</v>
      </c>
      <c r="D74" s="211">
        <f t="shared" si="16"/>
        <v>0</v>
      </c>
      <c r="E74" s="212">
        <f t="shared" si="21"/>
        <v>0</v>
      </c>
      <c r="F74" s="212">
        <f t="shared" ref="F74:F137" si="27">G73*$D$2*(C74-C73)/(DATE(YEAR(C74)+1,1,1)-DATE(YEAR(C74),1,1))/100</f>
        <v>0</v>
      </c>
      <c r="G74" s="213">
        <f t="shared" si="22"/>
        <v>0</v>
      </c>
      <c r="H74" s="214">
        <f t="shared" si="17"/>
        <v>0</v>
      </c>
      <c r="I74" s="212">
        <f t="shared" ref="I74:I137" si="28">IF($D$1/$D$3&lt;K73,$D$1/$D$3,K73)</f>
        <v>0</v>
      </c>
      <c r="J74" s="212">
        <f t="shared" si="23"/>
        <v>0</v>
      </c>
      <c r="K74" s="215">
        <f t="shared" si="24"/>
        <v>0</v>
      </c>
      <c r="L74" s="228"/>
      <c r="M74" s="229"/>
      <c r="N74" s="216">
        <f t="shared" si="18"/>
        <v>7</v>
      </c>
      <c r="O74" s="184">
        <f t="shared" si="25"/>
        <v>24</v>
      </c>
      <c r="P74" s="185">
        <f t="shared" si="19"/>
        <v>0</v>
      </c>
      <c r="Q74" s="186"/>
      <c r="R74" s="186"/>
      <c r="S74" s="186"/>
      <c r="T74" s="186"/>
      <c r="U74" s="186"/>
      <c r="V74" s="186"/>
      <c r="W74" s="186"/>
      <c r="X74" s="186"/>
      <c r="Y74" s="186"/>
      <c r="Z74" s="186"/>
    </row>
    <row r="75" spans="1:26" x14ac:dyDescent="0.25">
      <c r="A75" s="222">
        <v>68</v>
      </c>
      <c r="B75" s="209" t="str">
        <f t="shared" si="20"/>
        <v>6-й год 8-й мес</v>
      </c>
      <c r="C75" s="210">
        <f t="shared" si="26"/>
        <v>43261</v>
      </c>
      <c r="D75" s="211">
        <f t="shared" si="16"/>
        <v>0</v>
      </c>
      <c r="E75" s="212">
        <f t="shared" si="21"/>
        <v>0</v>
      </c>
      <c r="F75" s="212">
        <f t="shared" si="27"/>
        <v>0</v>
      </c>
      <c r="G75" s="213">
        <f t="shared" si="22"/>
        <v>0</v>
      </c>
      <c r="H75" s="214">
        <f t="shared" si="17"/>
        <v>0</v>
      </c>
      <c r="I75" s="212">
        <f t="shared" si="28"/>
        <v>0</v>
      </c>
      <c r="J75" s="212">
        <f t="shared" si="23"/>
        <v>0</v>
      </c>
      <c r="K75" s="215">
        <f t="shared" si="24"/>
        <v>0</v>
      </c>
      <c r="L75" s="228"/>
      <c r="M75" s="229"/>
      <c r="N75" s="216">
        <f t="shared" si="18"/>
        <v>7</v>
      </c>
      <c r="O75" s="184">
        <f t="shared" si="25"/>
        <v>24</v>
      </c>
      <c r="P75" s="185">
        <f t="shared" si="19"/>
        <v>0</v>
      </c>
      <c r="Q75" s="186"/>
      <c r="R75" s="186"/>
      <c r="S75" s="186"/>
      <c r="T75" s="186"/>
      <c r="U75" s="186"/>
      <c r="V75" s="186"/>
      <c r="W75" s="186"/>
      <c r="X75" s="186"/>
      <c r="Y75" s="186"/>
      <c r="Z75" s="186"/>
    </row>
    <row r="76" spans="1:26" x14ac:dyDescent="0.25">
      <c r="A76" s="222">
        <v>69</v>
      </c>
      <c r="B76" s="209" t="str">
        <f t="shared" si="20"/>
        <v>6-й год 9-й мес</v>
      </c>
      <c r="C76" s="210">
        <f t="shared" si="26"/>
        <v>43291</v>
      </c>
      <c r="D76" s="211">
        <f t="shared" si="16"/>
        <v>0</v>
      </c>
      <c r="E76" s="212">
        <f t="shared" si="21"/>
        <v>0</v>
      </c>
      <c r="F76" s="212">
        <f t="shared" si="27"/>
        <v>0</v>
      </c>
      <c r="G76" s="213">
        <f t="shared" si="22"/>
        <v>0</v>
      </c>
      <c r="H76" s="214">
        <f t="shared" si="17"/>
        <v>0</v>
      </c>
      <c r="I76" s="212">
        <f t="shared" si="28"/>
        <v>0</v>
      </c>
      <c r="J76" s="212">
        <f t="shared" si="23"/>
        <v>0</v>
      </c>
      <c r="K76" s="215">
        <f t="shared" si="24"/>
        <v>0</v>
      </c>
      <c r="L76" s="228"/>
      <c r="M76" s="229"/>
      <c r="N76" s="216">
        <f t="shared" si="18"/>
        <v>7</v>
      </c>
      <c r="O76" s="184">
        <f t="shared" si="25"/>
        <v>24</v>
      </c>
      <c r="P76" s="185">
        <f t="shared" si="19"/>
        <v>0</v>
      </c>
      <c r="Q76" s="186"/>
      <c r="R76" s="186"/>
      <c r="S76" s="186"/>
      <c r="T76" s="186"/>
      <c r="U76" s="186"/>
      <c r="V76" s="186"/>
      <c r="W76" s="186"/>
      <c r="X76" s="186"/>
      <c r="Y76" s="186"/>
      <c r="Z76" s="186"/>
    </row>
    <row r="77" spans="1:26" x14ac:dyDescent="0.25">
      <c r="A77" s="222">
        <v>70</v>
      </c>
      <c r="B77" s="209" t="str">
        <f t="shared" si="20"/>
        <v>6-й год 10-й мес</v>
      </c>
      <c r="C77" s="210">
        <f t="shared" si="26"/>
        <v>43322</v>
      </c>
      <c r="D77" s="211">
        <f t="shared" si="16"/>
        <v>0</v>
      </c>
      <c r="E77" s="212">
        <f t="shared" si="21"/>
        <v>0</v>
      </c>
      <c r="F77" s="212">
        <f t="shared" si="27"/>
        <v>0</v>
      </c>
      <c r="G77" s="213">
        <f t="shared" si="22"/>
        <v>0</v>
      </c>
      <c r="H77" s="214">
        <f t="shared" si="17"/>
        <v>0</v>
      </c>
      <c r="I77" s="212">
        <f t="shared" si="28"/>
        <v>0</v>
      </c>
      <c r="J77" s="212">
        <f t="shared" si="23"/>
        <v>0</v>
      </c>
      <c r="K77" s="215">
        <f t="shared" si="24"/>
        <v>0</v>
      </c>
      <c r="L77" s="228"/>
      <c r="M77" s="229"/>
      <c r="N77" s="216">
        <f t="shared" si="18"/>
        <v>7</v>
      </c>
      <c r="O77" s="184">
        <f t="shared" si="25"/>
        <v>24</v>
      </c>
      <c r="P77" s="185">
        <f t="shared" si="19"/>
        <v>0</v>
      </c>
      <c r="Q77" s="186"/>
      <c r="R77" s="186"/>
      <c r="S77" s="186"/>
      <c r="T77" s="186"/>
      <c r="U77" s="186"/>
      <c r="V77" s="186"/>
      <c r="W77" s="186"/>
      <c r="X77" s="186"/>
      <c r="Y77" s="186"/>
      <c r="Z77" s="186"/>
    </row>
    <row r="78" spans="1:26" x14ac:dyDescent="0.25">
      <c r="A78" s="222">
        <v>71</v>
      </c>
      <c r="B78" s="209" t="str">
        <f t="shared" si="20"/>
        <v>6-й год 11-й мес</v>
      </c>
      <c r="C78" s="210">
        <f t="shared" si="26"/>
        <v>43353</v>
      </c>
      <c r="D78" s="211">
        <f t="shared" si="16"/>
        <v>0</v>
      </c>
      <c r="E78" s="212">
        <f t="shared" si="21"/>
        <v>0</v>
      </c>
      <c r="F78" s="212">
        <f t="shared" si="27"/>
        <v>0</v>
      </c>
      <c r="G78" s="213">
        <f t="shared" si="22"/>
        <v>0</v>
      </c>
      <c r="H78" s="214">
        <f t="shared" si="17"/>
        <v>0</v>
      </c>
      <c r="I78" s="212">
        <f t="shared" si="28"/>
        <v>0</v>
      </c>
      <c r="J78" s="212">
        <f t="shared" si="23"/>
        <v>0</v>
      </c>
      <c r="K78" s="215">
        <f t="shared" si="24"/>
        <v>0</v>
      </c>
      <c r="L78" s="228"/>
      <c r="M78" s="229"/>
      <c r="N78" s="216">
        <f t="shared" si="18"/>
        <v>7</v>
      </c>
      <c r="O78" s="184">
        <f t="shared" si="25"/>
        <v>24</v>
      </c>
      <c r="P78" s="185">
        <f t="shared" si="19"/>
        <v>0</v>
      </c>
      <c r="Q78" s="186"/>
      <c r="R78" s="186"/>
      <c r="S78" s="186"/>
      <c r="T78" s="186"/>
      <c r="U78" s="186"/>
      <c r="V78" s="186"/>
      <c r="W78" s="186"/>
      <c r="X78" s="186"/>
      <c r="Y78" s="186"/>
      <c r="Z78" s="186"/>
    </row>
    <row r="79" spans="1:26" x14ac:dyDescent="0.25">
      <c r="A79" s="223">
        <v>72</v>
      </c>
      <c r="B79" s="209" t="str">
        <f t="shared" si="20"/>
        <v>6-й год 12-й мес</v>
      </c>
      <c r="C79" s="210">
        <f t="shared" si="26"/>
        <v>43383</v>
      </c>
      <c r="D79" s="211">
        <f t="shared" si="16"/>
        <v>0</v>
      </c>
      <c r="E79" s="224">
        <f t="shared" si="21"/>
        <v>0</v>
      </c>
      <c r="F79" s="212">
        <f t="shared" si="27"/>
        <v>0</v>
      </c>
      <c r="G79" s="225">
        <f t="shared" si="22"/>
        <v>0</v>
      </c>
      <c r="H79" s="226">
        <f t="shared" si="17"/>
        <v>0</v>
      </c>
      <c r="I79" s="224">
        <f t="shared" si="28"/>
        <v>0</v>
      </c>
      <c r="J79" s="224">
        <f t="shared" si="23"/>
        <v>0</v>
      </c>
      <c r="K79" s="227">
        <f t="shared" si="24"/>
        <v>0</v>
      </c>
      <c r="L79" s="231"/>
      <c r="M79" s="229"/>
      <c r="N79" s="216">
        <f t="shared" si="18"/>
        <v>7</v>
      </c>
      <c r="O79" s="184">
        <f t="shared" si="25"/>
        <v>24</v>
      </c>
      <c r="P79" s="185">
        <f t="shared" si="19"/>
        <v>0</v>
      </c>
      <c r="Q79" s="186"/>
      <c r="R79" s="186"/>
      <c r="S79" s="186"/>
      <c r="T79" s="186"/>
      <c r="U79" s="186"/>
      <c r="V79" s="186"/>
      <c r="W79" s="186"/>
      <c r="X79" s="186"/>
      <c r="Y79" s="186"/>
      <c r="Z79" s="186"/>
    </row>
    <row r="80" spans="1:26" x14ac:dyDescent="0.25">
      <c r="A80" s="208">
        <v>73</v>
      </c>
      <c r="B80" s="209" t="str">
        <f t="shared" si="20"/>
        <v>7-й год 1-й мес</v>
      </c>
      <c r="C80" s="210">
        <f t="shared" si="26"/>
        <v>43414</v>
      </c>
      <c r="D80" s="211">
        <f t="shared" si="16"/>
        <v>0</v>
      </c>
      <c r="E80" s="212">
        <f t="shared" si="21"/>
        <v>0</v>
      </c>
      <c r="F80" s="212">
        <f t="shared" si="27"/>
        <v>0</v>
      </c>
      <c r="G80" s="213">
        <f t="shared" si="22"/>
        <v>0</v>
      </c>
      <c r="H80" s="214">
        <f t="shared" si="17"/>
        <v>0</v>
      </c>
      <c r="I80" s="212">
        <f t="shared" si="28"/>
        <v>0</v>
      </c>
      <c r="J80" s="212">
        <f t="shared" si="23"/>
        <v>0</v>
      </c>
      <c r="K80" s="215">
        <f t="shared" si="24"/>
        <v>0</v>
      </c>
      <c r="L80" s="228"/>
      <c r="M80" s="229"/>
      <c r="N80" s="216">
        <f t="shared" si="18"/>
        <v>7</v>
      </c>
      <c r="O80" s="184">
        <f t="shared" si="25"/>
        <v>24</v>
      </c>
      <c r="P80" s="185">
        <f t="shared" si="19"/>
        <v>0</v>
      </c>
      <c r="Q80" s="186"/>
      <c r="R80" s="186"/>
      <c r="S80" s="186"/>
      <c r="T80" s="186"/>
      <c r="U80" s="186"/>
      <c r="V80" s="186"/>
      <c r="W80" s="186"/>
      <c r="X80" s="186"/>
      <c r="Y80" s="186"/>
      <c r="Z80" s="186"/>
    </row>
    <row r="81" spans="1:26" x14ac:dyDescent="0.25">
      <c r="A81" s="208">
        <v>74</v>
      </c>
      <c r="B81" s="209" t="str">
        <f t="shared" si="20"/>
        <v>7-й год 2-й мес</v>
      </c>
      <c r="C81" s="210">
        <f t="shared" si="26"/>
        <v>43444</v>
      </c>
      <c r="D81" s="211">
        <f t="shared" si="16"/>
        <v>0</v>
      </c>
      <c r="E81" s="212">
        <f t="shared" si="21"/>
        <v>0</v>
      </c>
      <c r="F81" s="212">
        <f t="shared" si="27"/>
        <v>0</v>
      </c>
      <c r="G81" s="213">
        <f t="shared" si="22"/>
        <v>0</v>
      </c>
      <c r="H81" s="214">
        <f t="shared" si="17"/>
        <v>0</v>
      </c>
      <c r="I81" s="212">
        <f t="shared" si="28"/>
        <v>0</v>
      </c>
      <c r="J81" s="212">
        <f t="shared" si="23"/>
        <v>0</v>
      </c>
      <c r="K81" s="215">
        <f t="shared" si="24"/>
        <v>0</v>
      </c>
      <c r="L81" s="228"/>
      <c r="M81" s="229"/>
      <c r="N81" s="216">
        <f t="shared" si="18"/>
        <v>7</v>
      </c>
      <c r="O81" s="184">
        <f t="shared" si="25"/>
        <v>24</v>
      </c>
      <c r="P81" s="185">
        <f t="shared" si="19"/>
        <v>0</v>
      </c>
      <c r="Q81" s="186"/>
      <c r="R81" s="186"/>
      <c r="S81" s="186"/>
      <c r="T81" s="186"/>
      <c r="U81" s="186"/>
      <c r="V81" s="186"/>
      <c r="W81" s="186"/>
      <c r="X81" s="186"/>
      <c r="Y81" s="186"/>
      <c r="Z81" s="186"/>
    </row>
    <row r="82" spans="1:26" x14ac:dyDescent="0.25">
      <c r="A82" s="208">
        <v>75</v>
      </c>
      <c r="B82" s="209" t="str">
        <f t="shared" si="20"/>
        <v>7-й год 3-й мес</v>
      </c>
      <c r="C82" s="210">
        <f t="shared" si="26"/>
        <v>43475</v>
      </c>
      <c r="D82" s="211">
        <f t="shared" si="16"/>
        <v>0</v>
      </c>
      <c r="E82" s="212">
        <f t="shared" si="21"/>
        <v>0</v>
      </c>
      <c r="F82" s="212">
        <f t="shared" si="27"/>
        <v>0</v>
      </c>
      <c r="G82" s="213">
        <f t="shared" si="22"/>
        <v>0</v>
      </c>
      <c r="H82" s="214">
        <f t="shared" si="17"/>
        <v>0</v>
      </c>
      <c r="I82" s="212">
        <f t="shared" si="28"/>
        <v>0</v>
      </c>
      <c r="J82" s="212">
        <f t="shared" si="23"/>
        <v>0</v>
      </c>
      <c r="K82" s="215">
        <f t="shared" si="24"/>
        <v>0</v>
      </c>
      <c r="L82" s="228"/>
      <c r="M82" s="229"/>
      <c r="N82" s="216">
        <f t="shared" si="18"/>
        <v>7</v>
      </c>
      <c r="O82" s="184">
        <f t="shared" si="25"/>
        <v>24</v>
      </c>
      <c r="P82" s="185">
        <f t="shared" si="19"/>
        <v>0</v>
      </c>
      <c r="Q82" s="186"/>
      <c r="R82" s="186"/>
      <c r="S82" s="186"/>
      <c r="T82" s="186"/>
      <c r="U82" s="186"/>
      <c r="V82" s="186"/>
      <c r="W82" s="186"/>
      <c r="X82" s="186"/>
      <c r="Y82" s="186"/>
      <c r="Z82" s="186"/>
    </row>
    <row r="83" spans="1:26" x14ac:dyDescent="0.25">
      <c r="A83" s="208">
        <v>76</v>
      </c>
      <c r="B83" s="209" t="str">
        <f t="shared" si="20"/>
        <v>7-й год 4-й мес</v>
      </c>
      <c r="C83" s="210">
        <f t="shared" si="26"/>
        <v>43506</v>
      </c>
      <c r="D83" s="211">
        <f t="shared" si="16"/>
        <v>0</v>
      </c>
      <c r="E83" s="212">
        <f t="shared" si="21"/>
        <v>0</v>
      </c>
      <c r="F83" s="212">
        <f t="shared" si="27"/>
        <v>0</v>
      </c>
      <c r="G83" s="213">
        <f t="shared" si="22"/>
        <v>0</v>
      </c>
      <c r="H83" s="214">
        <f t="shared" si="17"/>
        <v>0</v>
      </c>
      <c r="I83" s="212">
        <f t="shared" si="28"/>
        <v>0</v>
      </c>
      <c r="J83" s="212">
        <f t="shared" si="23"/>
        <v>0</v>
      </c>
      <c r="K83" s="215">
        <f t="shared" si="24"/>
        <v>0</v>
      </c>
      <c r="L83" s="228"/>
      <c r="M83" s="229"/>
      <c r="N83" s="216">
        <f t="shared" si="18"/>
        <v>7</v>
      </c>
      <c r="O83" s="184">
        <f t="shared" si="25"/>
        <v>24</v>
      </c>
      <c r="P83" s="185">
        <f t="shared" si="19"/>
        <v>0</v>
      </c>
      <c r="Q83" s="186"/>
      <c r="R83" s="186"/>
      <c r="S83" s="186"/>
      <c r="T83" s="186"/>
      <c r="U83" s="186"/>
      <c r="V83" s="186"/>
      <c r="W83" s="186"/>
      <c r="X83" s="186"/>
      <c r="Y83" s="186"/>
      <c r="Z83" s="186"/>
    </row>
    <row r="84" spans="1:26" x14ac:dyDescent="0.25">
      <c r="A84" s="208">
        <v>77</v>
      </c>
      <c r="B84" s="209" t="str">
        <f t="shared" si="20"/>
        <v>7-й год 5-й мес</v>
      </c>
      <c r="C84" s="210">
        <f t="shared" si="26"/>
        <v>43534</v>
      </c>
      <c r="D84" s="211">
        <f t="shared" si="16"/>
        <v>0</v>
      </c>
      <c r="E84" s="212">
        <f t="shared" si="21"/>
        <v>0</v>
      </c>
      <c r="F84" s="212">
        <f t="shared" si="27"/>
        <v>0</v>
      </c>
      <c r="G84" s="213">
        <f t="shared" si="22"/>
        <v>0</v>
      </c>
      <c r="H84" s="214">
        <f t="shared" si="17"/>
        <v>0</v>
      </c>
      <c r="I84" s="212">
        <f t="shared" si="28"/>
        <v>0</v>
      </c>
      <c r="J84" s="212">
        <f t="shared" si="23"/>
        <v>0</v>
      </c>
      <c r="K84" s="215">
        <f t="shared" si="24"/>
        <v>0</v>
      </c>
      <c r="L84" s="228"/>
      <c r="M84" s="229"/>
      <c r="N84" s="216">
        <f t="shared" si="18"/>
        <v>7</v>
      </c>
      <c r="O84" s="184">
        <f t="shared" si="25"/>
        <v>24</v>
      </c>
      <c r="P84" s="185">
        <f t="shared" si="19"/>
        <v>0</v>
      </c>
      <c r="Q84" s="186"/>
      <c r="R84" s="186"/>
      <c r="S84" s="186"/>
      <c r="T84" s="186"/>
      <c r="U84" s="186"/>
      <c r="V84" s="186"/>
      <c r="W84" s="186"/>
      <c r="X84" s="186"/>
      <c r="Y84" s="186"/>
      <c r="Z84" s="186"/>
    </row>
    <row r="85" spans="1:26" x14ac:dyDescent="0.25">
      <c r="A85" s="208">
        <v>78</v>
      </c>
      <c r="B85" s="209" t="str">
        <f t="shared" si="20"/>
        <v>7-й год 6-й мес</v>
      </c>
      <c r="C85" s="210">
        <f t="shared" si="26"/>
        <v>43565</v>
      </c>
      <c r="D85" s="211">
        <f t="shared" si="16"/>
        <v>0</v>
      </c>
      <c r="E85" s="212">
        <f t="shared" si="21"/>
        <v>0</v>
      </c>
      <c r="F85" s="212">
        <f t="shared" si="27"/>
        <v>0</v>
      </c>
      <c r="G85" s="213">
        <f t="shared" si="22"/>
        <v>0</v>
      </c>
      <c r="H85" s="214">
        <f t="shared" si="17"/>
        <v>0</v>
      </c>
      <c r="I85" s="212">
        <f t="shared" si="28"/>
        <v>0</v>
      </c>
      <c r="J85" s="212">
        <f t="shared" si="23"/>
        <v>0</v>
      </c>
      <c r="K85" s="215">
        <f t="shared" si="24"/>
        <v>0</v>
      </c>
      <c r="L85" s="228"/>
      <c r="M85" s="229"/>
      <c r="N85" s="216">
        <f t="shared" si="18"/>
        <v>7</v>
      </c>
      <c r="O85" s="184">
        <f t="shared" si="25"/>
        <v>24</v>
      </c>
      <c r="P85" s="185">
        <f t="shared" si="19"/>
        <v>0</v>
      </c>
      <c r="Q85" s="186"/>
      <c r="R85" s="186"/>
      <c r="S85" s="186"/>
      <c r="T85" s="186"/>
      <c r="U85" s="186"/>
      <c r="V85" s="186"/>
      <c r="W85" s="186"/>
      <c r="X85" s="186"/>
      <c r="Y85" s="186"/>
      <c r="Z85" s="186"/>
    </row>
    <row r="86" spans="1:26" x14ac:dyDescent="0.25">
      <c r="A86" s="208">
        <v>79</v>
      </c>
      <c r="B86" s="209" t="str">
        <f t="shared" si="20"/>
        <v>7-й год 7-й мес</v>
      </c>
      <c r="C86" s="210">
        <f t="shared" si="26"/>
        <v>43595</v>
      </c>
      <c r="D86" s="211">
        <f t="shared" si="16"/>
        <v>0</v>
      </c>
      <c r="E86" s="212">
        <f t="shared" si="21"/>
        <v>0</v>
      </c>
      <c r="F86" s="212">
        <f t="shared" si="27"/>
        <v>0</v>
      </c>
      <c r="G86" s="213">
        <f t="shared" si="22"/>
        <v>0</v>
      </c>
      <c r="H86" s="214">
        <f t="shared" si="17"/>
        <v>0</v>
      </c>
      <c r="I86" s="212">
        <f t="shared" si="28"/>
        <v>0</v>
      </c>
      <c r="J86" s="212">
        <f t="shared" si="23"/>
        <v>0</v>
      </c>
      <c r="K86" s="215">
        <f t="shared" si="24"/>
        <v>0</v>
      </c>
      <c r="L86" s="228"/>
      <c r="M86" s="229"/>
      <c r="N86" s="216">
        <f t="shared" si="18"/>
        <v>7</v>
      </c>
      <c r="O86" s="184">
        <f t="shared" si="25"/>
        <v>24</v>
      </c>
      <c r="P86" s="185">
        <f t="shared" si="19"/>
        <v>0</v>
      </c>
      <c r="Q86" s="186"/>
      <c r="R86" s="186"/>
      <c r="S86" s="186"/>
      <c r="T86" s="186"/>
      <c r="U86" s="186"/>
      <c r="V86" s="186"/>
      <c r="W86" s="186"/>
      <c r="X86" s="186"/>
      <c r="Y86" s="186"/>
      <c r="Z86" s="186"/>
    </row>
    <row r="87" spans="1:26" x14ac:dyDescent="0.25">
      <c r="A87" s="208">
        <v>80</v>
      </c>
      <c r="B87" s="209" t="str">
        <f t="shared" si="20"/>
        <v>7-й год 8-й мес</v>
      </c>
      <c r="C87" s="210">
        <f t="shared" si="26"/>
        <v>43626</v>
      </c>
      <c r="D87" s="211">
        <f t="shared" si="16"/>
        <v>0</v>
      </c>
      <c r="E87" s="212">
        <f t="shared" si="21"/>
        <v>0</v>
      </c>
      <c r="F87" s="212">
        <f t="shared" si="27"/>
        <v>0</v>
      </c>
      <c r="G87" s="213">
        <f t="shared" si="22"/>
        <v>0</v>
      </c>
      <c r="H87" s="214">
        <f t="shared" si="17"/>
        <v>0</v>
      </c>
      <c r="I87" s="212">
        <f t="shared" si="28"/>
        <v>0</v>
      </c>
      <c r="J87" s="212">
        <f t="shared" si="23"/>
        <v>0</v>
      </c>
      <c r="K87" s="215">
        <f t="shared" si="24"/>
        <v>0</v>
      </c>
      <c r="L87" s="228"/>
      <c r="M87" s="229"/>
      <c r="N87" s="216">
        <f t="shared" si="18"/>
        <v>7</v>
      </c>
      <c r="O87" s="184">
        <f t="shared" si="25"/>
        <v>24</v>
      </c>
      <c r="P87" s="185">
        <f t="shared" si="19"/>
        <v>0</v>
      </c>
      <c r="Q87" s="186"/>
      <c r="R87" s="186"/>
      <c r="S87" s="186"/>
      <c r="T87" s="186"/>
      <c r="U87" s="186"/>
      <c r="V87" s="186"/>
      <c r="W87" s="186"/>
      <c r="X87" s="186"/>
      <c r="Y87" s="186"/>
      <c r="Z87" s="186"/>
    </row>
    <row r="88" spans="1:26" x14ac:dyDescent="0.25">
      <c r="A88" s="208">
        <v>81</v>
      </c>
      <c r="B88" s="209" t="str">
        <f t="shared" si="20"/>
        <v>7-й год 9-й мес</v>
      </c>
      <c r="C88" s="210">
        <f t="shared" si="26"/>
        <v>43656</v>
      </c>
      <c r="D88" s="211">
        <f t="shared" si="16"/>
        <v>0</v>
      </c>
      <c r="E88" s="212">
        <f t="shared" si="21"/>
        <v>0</v>
      </c>
      <c r="F88" s="212">
        <f t="shared" si="27"/>
        <v>0</v>
      </c>
      <c r="G88" s="213">
        <f t="shared" si="22"/>
        <v>0</v>
      </c>
      <c r="H88" s="214">
        <f t="shared" si="17"/>
        <v>0</v>
      </c>
      <c r="I88" s="212">
        <f t="shared" si="28"/>
        <v>0</v>
      </c>
      <c r="J88" s="212">
        <f t="shared" si="23"/>
        <v>0</v>
      </c>
      <c r="K88" s="215">
        <f t="shared" si="24"/>
        <v>0</v>
      </c>
      <c r="L88" s="228"/>
      <c r="M88" s="229"/>
      <c r="N88" s="216">
        <f t="shared" si="18"/>
        <v>7</v>
      </c>
      <c r="O88" s="184">
        <f t="shared" si="25"/>
        <v>24</v>
      </c>
      <c r="P88" s="185">
        <f t="shared" si="19"/>
        <v>0</v>
      </c>
      <c r="Q88" s="186"/>
      <c r="R88" s="186"/>
      <c r="S88" s="186"/>
      <c r="T88" s="186"/>
      <c r="U88" s="186"/>
      <c r="V88" s="186"/>
      <c r="W88" s="186"/>
      <c r="X88" s="186"/>
      <c r="Y88" s="186"/>
      <c r="Z88" s="186"/>
    </row>
    <row r="89" spans="1:26" x14ac:dyDescent="0.25">
      <c r="A89" s="208">
        <v>82</v>
      </c>
      <c r="B89" s="209" t="str">
        <f t="shared" si="20"/>
        <v>7-й год 10-й мес</v>
      </c>
      <c r="C89" s="210">
        <f t="shared" si="26"/>
        <v>43687</v>
      </c>
      <c r="D89" s="211">
        <f t="shared" si="16"/>
        <v>0</v>
      </c>
      <c r="E89" s="212">
        <f t="shared" si="21"/>
        <v>0</v>
      </c>
      <c r="F89" s="212">
        <f t="shared" si="27"/>
        <v>0</v>
      </c>
      <c r="G89" s="213">
        <f t="shared" si="22"/>
        <v>0</v>
      </c>
      <c r="H89" s="214">
        <f t="shared" si="17"/>
        <v>0</v>
      </c>
      <c r="I89" s="212">
        <f t="shared" si="28"/>
        <v>0</v>
      </c>
      <c r="J89" s="212">
        <f t="shared" si="23"/>
        <v>0</v>
      </c>
      <c r="K89" s="215">
        <f t="shared" si="24"/>
        <v>0</v>
      </c>
      <c r="L89" s="228"/>
      <c r="M89" s="229"/>
      <c r="N89" s="216">
        <f t="shared" si="18"/>
        <v>7</v>
      </c>
      <c r="O89" s="184">
        <f t="shared" si="25"/>
        <v>24</v>
      </c>
      <c r="P89" s="185">
        <f t="shared" si="19"/>
        <v>0</v>
      </c>
      <c r="Q89" s="186"/>
      <c r="R89" s="186"/>
      <c r="S89" s="186"/>
      <c r="T89" s="186"/>
      <c r="U89" s="186"/>
      <c r="V89" s="186"/>
      <c r="W89" s="186"/>
      <c r="X89" s="186"/>
      <c r="Y89" s="186"/>
      <c r="Z89" s="186"/>
    </row>
    <row r="90" spans="1:26" x14ac:dyDescent="0.25">
      <c r="A90" s="208">
        <v>83</v>
      </c>
      <c r="B90" s="209" t="str">
        <f t="shared" si="20"/>
        <v>7-й год 11-й мес</v>
      </c>
      <c r="C90" s="210">
        <f t="shared" si="26"/>
        <v>43718</v>
      </c>
      <c r="D90" s="211">
        <f t="shared" si="16"/>
        <v>0</v>
      </c>
      <c r="E90" s="212">
        <f t="shared" si="21"/>
        <v>0</v>
      </c>
      <c r="F90" s="212">
        <f t="shared" si="27"/>
        <v>0</v>
      </c>
      <c r="G90" s="213">
        <f t="shared" si="22"/>
        <v>0</v>
      </c>
      <c r="H90" s="214">
        <f t="shared" si="17"/>
        <v>0</v>
      </c>
      <c r="I90" s="212">
        <f t="shared" si="28"/>
        <v>0</v>
      </c>
      <c r="J90" s="212">
        <f t="shared" si="23"/>
        <v>0</v>
      </c>
      <c r="K90" s="215">
        <f t="shared" si="24"/>
        <v>0</v>
      </c>
      <c r="L90" s="228"/>
      <c r="M90" s="229"/>
      <c r="N90" s="216">
        <f t="shared" si="18"/>
        <v>7</v>
      </c>
      <c r="O90" s="184">
        <f t="shared" si="25"/>
        <v>24</v>
      </c>
      <c r="P90" s="185">
        <f t="shared" si="19"/>
        <v>0</v>
      </c>
      <c r="Q90" s="186"/>
      <c r="R90" s="186"/>
      <c r="S90" s="186"/>
      <c r="T90" s="186"/>
      <c r="U90" s="186"/>
      <c r="V90" s="186"/>
      <c r="W90" s="186"/>
      <c r="X90" s="186"/>
      <c r="Y90" s="186"/>
      <c r="Z90" s="186"/>
    </row>
    <row r="91" spans="1:26" x14ac:dyDescent="0.25">
      <c r="A91" s="208">
        <v>84</v>
      </c>
      <c r="B91" s="209" t="str">
        <f t="shared" si="20"/>
        <v>7-й год 12-й мес</v>
      </c>
      <c r="C91" s="210">
        <f t="shared" si="26"/>
        <v>43748</v>
      </c>
      <c r="D91" s="211">
        <f t="shared" si="16"/>
        <v>0</v>
      </c>
      <c r="E91" s="212">
        <f t="shared" si="21"/>
        <v>0</v>
      </c>
      <c r="F91" s="212">
        <f t="shared" si="27"/>
        <v>0</v>
      </c>
      <c r="G91" s="213">
        <f t="shared" si="22"/>
        <v>0</v>
      </c>
      <c r="H91" s="214">
        <f t="shared" si="17"/>
        <v>0</v>
      </c>
      <c r="I91" s="212">
        <f t="shared" si="28"/>
        <v>0</v>
      </c>
      <c r="J91" s="212">
        <f t="shared" si="23"/>
        <v>0</v>
      </c>
      <c r="K91" s="215">
        <f t="shared" si="24"/>
        <v>0</v>
      </c>
      <c r="L91" s="228"/>
      <c r="M91" s="229"/>
      <c r="N91" s="216">
        <f t="shared" si="18"/>
        <v>7</v>
      </c>
      <c r="O91" s="184">
        <f t="shared" si="25"/>
        <v>24</v>
      </c>
      <c r="P91" s="185">
        <f t="shared" si="19"/>
        <v>0</v>
      </c>
      <c r="Q91" s="186"/>
      <c r="R91" s="186"/>
      <c r="S91" s="186"/>
      <c r="T91" s="186"/>
      <c r="U91" s="186"/>
      <c r="V91" s="186"/>
      <c r="W91" s="186"/>
      <c r="X91" s="186"/>
      <c r="Y91" s="186"/>
      <c r="Z91" s="186"/>
    </row>
    <row r="92" spans="1:26" x14ac:dyDescent="0.25">
      <c r="A92" s="217">
        <v>85</v>
      </c>
      <c r="B92" s="209" t="str">
        <f t="shared" si="20"/>
        <v>8-й год 1-й мес</v>
      </c>
      <c r="C92" s="210">
        <f t="shared" si="26"/>
        <v>43779</v>
      </c>
      <c r="D92" s="211">
        <f t="shared" si="16"/>
        <v>0</v>
      </c>
      <c r="E92" s="218">
        <f t="shared" si="21"/>
        <v>0</v>
      </c>
      <c r="F92" s="212">
        <f t="shared" si="27"/>
        <v>0</v>
      </c>
      <c r="G92" s="219">
        <f t="shared" si="22"/>
        <v>0</v>
      </c>
      <c r="H92" s="220">
        <f t="shared" si="17"/>
        <v>0</v>
      </c>
      <c r="I92" s="218">
        <f t="shared" si="28"/>
        <v>0</v>
      </c>
      <c r="J92" s="218">
        <f t="shared" si="23"/>
        <v>0</v>
      </c>
      <c r="K92" s="221">
        <f t="shared" si="24"/>
        <v>0</v>
      </c>
      <c r="L92" s="230"/>
      <c r="M92" s="229"/>
      <c r="N92" s="216">
        <f t="shared" si="18"/>
        <v>7</v>
      </c>
      <c r="O92" s="184">
        <f t="shared" si="25"/>
        <v>24</v>
      </c>
      <c r="P92" s="185">
        <f t="shared" si="19"/>
        <v>0</v>
      </c>
      <c r="Q92" s="186"/>
      <c r="R92" s="186"/>
      <c r="S92" s="186"/>
      <c r="T92" s="186"/>
      <c r="U92" s="186"/>
      <c r="V92" s="186"/>
      <c r="W92" s="186"/>
      <c r="X92" s="186"/>
      <c r="Y92" s="186"/>
      <c r="Z92" s="186"/>
    </row>
    <row r="93" spans="1:26" x14ac:dyDescent="0.25">
      <c r="A93" s="222">
        <v>86</v>
      </c>
      <c r="B93" s="209" t="str">
        <f t="shared" si="20"/>
        <v>8-й год 2-й мес</v>
      </c>
      <c r="C93" s="210">
        <f t="shared" si="26"/>
        <v>43809</v>
      </c>
      <c r="D93" s="211">
        <f t="shared" si="16"/>
        <v>0</v>
      </c>
      <c r="E93" s="212">
        <f t="shared" si="21"/>
        <v>0</v>
      </c>
      <c r="F93" s="212">
        <f t="shared" si="27"/>
        <v>0</v>
      </c>
      <c r="G93" s="213">
        <f t="shared" si="22"/>
        <v>0</v>
      </c>
      <c r="H93" s="214">
        <f t="shared" si="17"/>
        <v>0</v>
      </c>
      <c r="I93" s="212">
        <f t="shared" si="28"/>
        <v>0</v>
      </c>
      <c r="J93" s="212">
        <f t="shared" si="23"/>
        <v>0</v>
      </c>
      <c r="K93" s="215">
        <f t="shared" si="24"/>
        <v>0</v>
      </c>
      <c r="L93" s="228"/>
      <c r="M93" s="229"/>
      <c r="N93" s="216">
        <f t="shared" si="18"/>
        <v>7</v>
      </c>
      <c r="O93" s="184">
        <f t="shared" si="25"/>
        <v>24</v>
      </c>
      <c r="P93" s="185">
        <f t="shared" si="19"/>
        <v>0</v>
      </c>
      <c r="Q93" s="186"/>
      <c r="R93" s="186"/>
      <c r="S93" s="186"/>
      <c r="T93" s="186"/>
      <c r="U93" s="186"/>
      <c r="V93" s="186"/>
      <c r="W93" s="186"/>
      <c r="X93" s="186"/>
      <c r="Y93" s="186"/>
      <c r="Z93" s="186"/>
    </row>
    <row r="94" spans="1:26" x14ac:dyDescent="0.25">
      <c r="A94" s="222">
        <v>87</v>
      </c>
      <c r="B94" s="209" t="str">
        <f t="shared" si="20"/>
        <v>8-й год 3-й мес</v>
      </c>
      <c r="C94" s="210">
        <f t="shared" si="26"/>
        <v>43840</v>
      </c>
      <c r="D94" s="211">
        <f t="shared" si="16"/>
        <v>0</v>
      </c>
      <c r="E94" s="212">
        <f t="shared" si="21"/>
        <v>0</v>
      </c>
      <c r="F94" s="212">
        <f t="shared" si="27"/>
        <v>0</v>
      </c>
      <c r="G94" s="213">
        <f t="shared" si="22"/>
        <v>0</v>
      </c>
      <c r="H94" s="214">
        <f t="shared" si="17"/>
        <v>0</v>
      </c>
      <c r="I94" s="212">
        <f t="shared" si="28"/>
        <v>0</v>
      </c>
      <c r="J94" s="212">
        <f t="shared" si="23"/>
        <v>0</v>
      </c>
      <c r="K94" s="215">
        <f t="shared" si="24"/>
        <v>0</v>
      </c>
      <c r="L94" s="228"/>
      <c r="M94" s="229"/>
      <c r="N94" s="216">
        <f t="shared" si="18"/>
        <v>7</v>
      </c>
      <c r="O94" s="184">
        <f t="shared" si="25"/>
        <v>24</v>
      </c>
      <c r="P94" s="185">
        <f t="shared" si="19"/>
        <v>0</v>
      </c>
      <c r="Q94" s="186"/>
      <c r="R94" s="186"/>
      <c r="S94" s="186"/>
      <c r="T94" s="186"/>
      <c r="U94" s="186"/>
      <c r="V94" s="186"/>
      <c r="W94" s="186"/>
      <c r="X94" s="186"/>
      <c r="Y94" s="186"/>
      <c r="Z94" s="186"/>
    </row>
    <row r="95" spans="1:26" x14ac:dyDescent="0.25">
      <c r="A95" s="222">
        <v>88</v>
      </c>
      <c r="B95" s="209" t="str">
        <f t="shared" si="20"/>
        <v>8-й год 4-й мес</v>
      </c>
      <c r="C95" s="210">
        <f t="shared" si="26"/>
        <v>43871</v>
      </c>
      <c r="D95" s="211">
        <f t="shared" si="16"/>
        <v>0</v>
      </c>
      <c r="E95" s="212">
        <f t="shared" si="21"/>
        <v>0</v>
      </c>
      <c r="F95" s="212">
        <f t="shared" si="27"/>
        <v>0</v>
      </c>
      <c r="G95" s="213">
        <f t="shared" si="22"/>
        <v>0</v>
      </c>
      <c r="H95" s="214">
        <f t="shared" si="17"/>
        <v>0</v>
      </c>
      <c r="I95" s="212">
        <f t="shared" si="28"/>
        <v>0</v>
      </c>
      <c r="J95" s="212">
        <f t="shared" si="23"/>
        <v>0</v>
      </c>
      <c r="K95" s="215">
        <f t="shared" si="24"/>
        <v>0</v>
      </c>
      <c r="L95" s="228"/>
      <c r="M95" s="229"/>
      <c r="N95" s="216">
        <f t="shared" si="18"/>
        <v>7</v>
      </c>
      <c r="O95" s="184">
        <f t="shared" si="25"/>
        <v>24</v>
      </c>
      <c r="P95" s="185">
        <f t="shared" si="19"/>
        <v>0</v>
      </c>
      <c r="Q95" s="186"/>
      <c r="R95" s="186"/>
      <c r="S95" s="186"/>
      <c r="T95" s="186"/>
      <c r="U95" s="186"/>
      <c r="V95" s="186"/>
      <c r="W95" s="186"/>
      <c r="X95" s="186"/>
      <c r="Y95" s="186"/>
      <c r="Z95" s="186"/>
    </row>
    <row r="96" spans="1:26" x14ac:dyDescent="0.25">
      <c r="A96" s="222">
        <v>89</v>
      </c>
      <c r="B96" s="209" t="str">
        <f t="shared" si="20"/>
        <v>8-й год 5-й мес</v>
      </c>
      <c r="C96" s="210">
        <f t="shared" si="26"/>
        <v>43900</v>
      </c>
      <c r="D96" s="211">
        <f t="shared" si="16"/>
        <v>0</v>
      </c>
      <c r="E96" s="212">
        <f t="shared" si="21"/>
        <v>0</v>
      </c>
      <c r="F96" s="212">
        <f t="shared" si="27"/>
        <v>0</v>
      </c>
      <c r="G96" s="213">
        <f t="shared" si="22"/>
        <v>0</v>
      </c>
      <c r="H96" s="214">
        <f t="shared" si="17"/>
        <v>0</v>
      </c>
      <c r="I96" s="212">
        <f t="shared" si="28"/>
        <v>0</v>
      </c>
      <c r="J96" s="212">
        <f t="shared" si="23"/>
        <v>0</v>
      </c>
      <c r="K96" s="215">
        <f t="shared" si="24"/>
        <v>0</v>
      </c>
      <c r="L96" s="228"/>
      <c r="M96" s="229"/>
      <c r="N96" s="216">
        <f t="shared" si="18"/>
        <v>7</v>
      </c>
      <c r="O96" s="184">
        <f t="shared" si="25"/>
        <v>24</v>
      </c>
      <c r="P96" s="185">
        <f t="shared" si="19"/>
        <v>0</v>
      </c>
      <c r="Q96" s="186"/>
      <c r="R96" s="186"/>
      <c r="S96" s="186"/>
      <c r="T96" s="186"/>
      <c r="U96" s="186"/>
      <c r="V96" s="186"/>
      <c r="W96" s="186"/>
      <c r="X96" s="186"/>
      <c r="Y96" s="186"/>
      <c r="Z96" s="186"/>
    </row>
    <row r="97" spans="1:26" x14ac:dyDescent="0.25">
      <c r="A97" s="222">
        <v>90</v>
      </c>
      <c r="B97" s="209" t="str">
        <f t="shared" si="20"/>
        <v>8-й год 6-й мес</v>
      </c>
      <c r="C97" s="210">
        <f t="shared" si="26"/>
        <v>43931</v>
      </c>
      <c r="D97" s="211">
        <f t="shared" si="16"/>
        <v>0</v>
      </c>
      <c r="E97" s="212">
        <f t="shared" si="21"/>
        <v>0</v>
      </c>
      <c r="F97" s="212">
        <f t="shared" si="27"/>
        <v>0</v>
      </c>
      <c r="G97" s="213">
        <f t="shared" si="22"/>
        <v>0</v>
      </c>
      <c r="H97" s="214">
        <f t="shared" si="17"/>
        <v>0</v>
      </c>
      <c r="I97" s="212">
        <f t="shared" si="28"/>
        <v>0</v>
      </c>
      <c r="J97" s="212">
        <f t="shared" si="23"/>
        <v>0</v>
      </c>
      <c r="K97" s="215">
        <f t="shared" si="24"/>
        <v>0</v>
      </c>
      <c r="L97" s="228"/>
      <c r="M97" s="229"/>
      <c r="N97" s="216">
        <f t="shared" si="18"/>
        <v>7</v>
      </c>
      <c r="O97" s="184">
        <f t="shared" si="25"/>
        <v>24</v>
      </c>
      <c r="P97" s="185">
        <f t="shared" si="19"/>
        <v>0</v>
      </c>
      <c r="Q97" s="186"/>
      <c r="R97" s="186"/>
      <c r="S97" s="186"/>
      <c r="T97" s="186"/>
      <c r="U97" s="186"/>
      <c r="V97" s="186"/>
      <c r="W97" s="186"/>
      <c r="X97" s="186"/>
      <c r="Y97" s="186"/>
      <c r="Z97" s="186"/>
    </row>
    <row r="98" spans="1:26" x14ac:dyDescent="0.25">
      <c r="A98" s="222">
        <v>91</v>
      </c>
      <c r="B98" s="209" t="str">
        <f t="shared" si="20"/>
        <v>8-й год 7-й мес</v>
      </c>
      <c r="C98" s="210">
        <f t="shared" si="26"/>
        <v>43961</v>
      </c>
      <c r="D98" s="211">
        <f t="shared" si="16"/>
        <v>0</v>
      </c>
      <c r="E98" s="212">
        <f t="shared" si="21"/>
        <v>0</v>
      </c>
      <c r="F98" s="212">
        <f t="shared" si="27"/>
        <v>0</v>
      </c>
      <c r="G98" s="213">
        <f t="shared" si="22"/>
        <v>0</v>
      </c>
      <c r="H98" s="214">
        <f t="shared" si="17"/>
        <v>0</v>
      </c>
      <c r="I98" s="212">
        <f t="shared" si="28"/>
        <v>0</v>
      </c>
      <c r="J98" s="212">
        <f t="shared" si="23"/>
        <v>0</v>
      </c>
      <c r="K98" s="215">
        <f t="shared" si="24"/>
        <v>0</v>
      </c>
      <c r="L98" s="228"/>
      <c r="M98" s="229"/>
      <c r="N98" s="216">
        <f t="shared" si="18"/>
        <v>7</v>
      </c>
      <c r="O98" s="184">
        <f t="shared" si="25"/>
        <v>24</v>
      </c>
      <c r="P98" s="185">
        <f t="shared" si="19"/>
        <v>0</v>
      </c>
      <c r="Q98" s="186"/>
      <c r="R98" s="186"/>
      <c r="S98" s="186"/>
      <c r="T98" s="186"/>
      <c r="U98" s="186"/>
      <c r="V98" s="186"/>
      <c r="W98" s="186"/>
      <c r="X98" s="186"/>
      <c r="Y98" s="186"/>
      <c r="Z98" s="186"/>
    </row>
    <row r="99" spans="1:26" x14ac:dyDescent="0.25">
      <c r="A99" s="222">
        <v>92</v>
      </c>
      <c r="B99" s="209" t="str">
        <f t="shared" si="20"/>
        <v>8-й год 8-й мес</v>
      </c>
      <c r="C99" s="210">
        <f t="shared" si="26"/>
        <v>43992</v>
      </c>
      <c r="D99" s="211">
        <f t="shared" si="16"/>
        <v>0</v>
      </c>
      <c r="E99" s="212">
        <f t="shared" si="21"/>
        <v>0</v>
      </c>
      <c r="F99" s="212">
        <f t="shared" si="27"/>
        <v>0</v>
      </c>
      <c r="G99" s="213">
        <f t="shared" si="22"/>
        <v>0</v>
      </c>
      <c r="H99" s="214">
        <f t="shared" si="17"/>
        <v>0</v>
      </c>
      <c r="I99" s="212">
        <f t="shared" si="28"/>
        <v>0</v>
      </c>
      <c r="J99" s="212">
        <f t="shared" si="23"/>
        <v>0</v>
      </c>
      <c r="K99" s="215">
        <f t="shared" si="24"/>
        <v>0</v>
      </c>
      <c r="L99" s="228"/>
      <c r="M99" s="229"/>
      <c r="N99" s="216">
        <f t="shared" si="18"/>
        <v>7</v>
      </c>
      <c r="O99" s="184">
        <f t="shared" si="25"/>
        <v>24</v>
      </c>
      <c r="P99" s="185">
        <f t="shared" si="19"/>
        <v>0</v>
      </c>
      <c r="Q99" s="186"/>
      <c r="R99" s="186"/>
      <c r="S99" s="186"/>
      <c r="T99" s="186"/>
      <c r="U99" s="186"/>
      <c r="V99" s="186"/>
      <c r="W99" s="186"/>
      <c r="X99" s="186"/>
      <c r="Y99" s="186"/>
      <c r="Z99" s="186"/>
    </row>
    <row r="100" spans="1:26" x14ac:dyDescent="0.25">
      <c r="A100" s="222">
        <v>93</v>
      </c>
      <c r="B100" s="209" t="str">
        <f t="shared" si="20"/>
        <v>8-й год 9-й мес</v>
      </c>
      <c r="C100" s="210">
        <f t="shared" si="26"/>
        <v>44022</v>
      </c>
      <c r="D100" s="211">
        <f t="shared" si="16"/>
        <v>0</v>
      </c>
      <c r="E100" s="212">
        <f t="shared" si="21"/>
        <v>0</v>
      </c>
      <c r="F100" s="212">
        <f t="shared" si="27"/>
        <v>0</v>
      </c>
      <c r="G100" s="213">
        <f t="shared" si="22"/>
        <v>0</v>
      </c>
      <c r="H100" s="214">
        <f t="shared" si="17"/>
        <v>0</v>
      </c>
      <c r="I100" s="212">
        <f t="shared" si="28"/>
        <v>0</v>
      </c>
      <c r="J100" s="212">
        <f t="shared" si="23"/>
        <v>0</v>
      </c>
      <c r="K100" s="215">
        <f t="shared" si="24"/>
        <v>0</v>
      </c>
      <c r="L100" s="228"/>
      <c r="M100" s="229"/>
      <c r="N100" s="216">
        <f t="shared" si="18"/>
        <v>7</v>
      </c>
      <c r="O100" s="184">
        <f t="shared" si="25"/>
        <v>24</v>
      </c>
      <c r="P100" s="185">
        <f t="shared" si="19"/>
        <v>0</v>
      </c>
      <c r="Q100" s="186"/>
      <c r="R100" s="186"/>
      <c r="S100" s="186"/>
      <c r="T100" s="186"/>
      <c r="U100" s="186"/>
      <c r="V100" s="186"/>
      <c r="W100" s="186"/>
      <c r="X100" s="186"/>
      <c r="Y100" s="186"/>
      <c r="Z100" s="186"/>
    </row>
    <row r="101" spans="1:26" x14ac:dyDescent="0.25">
      <c r="A101" s="222">
        <v>94</v>
      </c>
      <c r="B101" s="209" t="str">
        <f t="shared" si="20"/>
        <v>8-й год 10-й мес</v>
      </c>
      <c r="C101" s="210">
        <f t="shared" si="26"/>
        <v>44053</v>
      </c>
      <c r="D101" s="211">
        <f t="shared" si="16"/>
        <v>0</v>
      </c>
      <c r="E101" s="212">
        <f t="shared" si="21"/>
        <v>0</v>
      </c>
      <c r="F101" s="212">
        <f t="shared" si="27"/>
        <v>0</v>
      </c>
      <c r="G101" s="213">
        <f t="shared" si="22"/>
        <v>0</v>
      </c>
      <c r="H101" s="214">
        <f t="shared" si="17"/>
        <v>0</v>
      </c>
      <c r="I101" s="212">
        <f t="shared" si="28"/>
        <v>0</v>
      </c>
      <c r="J101" s="212">
        <f t="shared" si="23"/>
        <v>0</v>
      </c>
      <c r="K101" s="215">
        <f t="shared" si="24"/>
        <v>0</v>
      </c>
      <c r="L101" s="228"/>
      <c r="M101" s="229"/>
      <c r="N101" s="216">
        <f t="shared" si="18"/>
        <v>7</v>
      </c>
      <c r="O101" s="184">
        <f t="shared" si="25"/>
        <v>24</v>
      </c>
      <c r="P101" s="185">
        <f t="shared" si="19"/>
        <v>0</v>
      </c>
      <c r="Q101" s="186"/>
      <c r="R101" s="186"/>
      <c r="S101" s="186"/>
      <c r="T101" s="186"/>
      <c r="U101" s="186"/>
      <c r="V101" s="186"/>
      <c r="W101" s="186"/>
      <c r="X101" s="186"/>
      <c r="Y101" s="186"/>
      <c r="Z101" s="186"/>
    </row>
    <row r="102" spans="1:26" x14ac:dyDescent="0.25">
      <c r="A102" s="222">
        <v>95</v>
      </c>
      <c r="B102" s="209" t="str">
        <f t="shared" si="20"/>
        <v>8-й год 11-й мес</v>
      </c>
      <c r="C102" s="210">
        <f t="shared" si="26"/>
        <v>44084</v>
      </c>
      <c r="D102" s="211">
        <f t="shared" si="16"/>
        <v>0</v>
      </c>
      <c r="E102" s="212">
        <f t="shared" si="21"/>
        <v>0</v>
      </c>
      <c r="F102" s="212">
        <f t="shared" si="27"/>
        <v>0</v>
      </c>
      <c r="G102" s="213">
        <f t="shared" si="22"/>
        <v>0</v>
      </c>
      <c r="H102" s="214">
        <f t="shared" si="17"/>
        <v>0</v>
      </c>
      <c r="I102" s="212">
        <f t="shared" si="28"/>
        <v>0</v>
      </c>
      <c r="J102" s="212">
        <f t="shared" si="23"/>
        <v>0</v>
      </c>
      <c r="K102" s="215">
        <f t="shared" si="24"/>
        <v>0</v>
      </c>
      <c r="L102" s="228"/>
      <c r="M102" s="229"/>
      <c r="N102" s="216">
        <f t="shared" si="18"/>
        <v>7</v>
      </c>
      <c r="O102" s="184">
        <f t="shared" si="25"/>
        <v>24</v>
      </c>
      <c r="P102" s="185">
        <f t="shared" si="19"/>
        <v>0</v>
      </c>
      <c r="Q102" s="186"/>
      <c r="R102" s="186"/>
      <c r="S102" s="186"/>
      <c r="T102" s="186"/>
      <c r="U102" s="186"/>
      <c r="V102" s="186"/>
      <c r="W102" s="186"/>
      <c r="X102" s="186"/>
      <c r="Y102" s="186"/>
      <c r="Z102" s="186"/>
    </row>
    <row r="103" spans="1:26" x14ac:dyDescent="0.25">
      <c r="A103" s="223">
        <v>96</v>
      </c>
      <c r="B103" s="209" t="str">
        <f t="shared" si="20"/>
        <v>8-й год 12-й мес</v>
      </c>
      <c r="C103" s="210">
        <f t="shared" si="26"/>
        <v>44114</v>
      </c>
      <c r="D103" s="211">
        <f t="shared" si="16"/>
        <v>0</v>
      </c>
      <c r="E103" s="224">
        <f t="shared" si="21"/>
        <v>0</v>
      </c>
      <c r="F103" s="212">
        <f t="shared" si="27"/>
        <v>0</v>
      </c>
      <c r="G103" s="225">
        <f t="shared" si="22"/>
        <v>0</v>
      </c>
      <c r="H103" s="226">
        <f t="shared" si="17"/>
        <v>0</v>
      </c>
      <c r="I103" s="224">
        <f t="shared" si="28"/>
        <v>0</v>
      </c>
      <c r="J103" s="224">
        <f t="shared" si="23"/>
        <v>0</v>
      </c>
      <c r="K103" s="227">
        <f t="shared" si="24"/>
        <v>0</v>
      </c>
      <c r="L103" s="231"/>
      <c r="M103" s="229"/>
      <c r="N103" s="216">
        <f t="shared" si="18"/>
        <v>7</v>
      </c>
      <c r="O103" s="184">
        <f t="shared" si="25"/>
        <v>24</v>
      </c>
      <c r="P103" s="185">
        <f t="shared" si="19"/>
        <v>0</v>
      </c>
      <c r="Q103" s="186"/>
      <c r="R103" s="186"/>
      <c r="S103" s="186"/>
      <c r="T103" s="186"/>
      <c r="U103" s="186"/>
      <c r="V103" s="186"/>
      <c r="W103" s="186"/>
      <c r="X103" s="186"/>
      <c r="Y103" s="186"/>
      <c r="Z103" s="186"/>
    </row>
    <row r="104" spans="1:26" x14ac:dyDescent="0.25">
      <c r="A104" s="208">
        <v>97</v>
      </c>
      <c r="B104" s="209" t="str">
        <f t="shared" si="20"/>
        <v>9-й год 1-й мес</v>
      </c>
      <c r="C104" s="210">
        <f t="shared" si="26"/>
        <v>44145</v>
      </c>
      <c r="D104" s="211">
        <f t="shared" si="16"/>
        <v>0</v>
      </c>
      <c r="E104" s="212">
        <f t="shared" si="21"/>
        <v>0</v>
      </c>
      <c r="F104" s="212">
        <f t="shared" si="27"/>
        <v>0</v>
      </c>
      <c r="G104" s="213">
        <f t="shared" si="22"/>
        <v>0</v>
      </c>
      <c r="H104" s="214">
        <f t="shared" si="17"/>
        <v>0</v>
      </c>
      <c r="I104" s="212">
        <f t="shared" si="28"/>
        <v>0</v>
      </c>
      <c r="J104" s="212">
        <f t="shared" si="23"/>
        <v>0</v>
      </c>
      <c r="K104" s="215">
        <f t="shared" si="24"/>
        <v>0</v>
      </c>
      <c r="L104" s="228"/>
      <c r="M104" s="229"/>
      <c r="N104" s="216">
        <f t="shared" si="18"/>
        <v>7</v>
      </c>
      <c r="O104" s="184">
        <f t="shared" si="25"/>
        <v>24</v>
      </c>
      <c r="P104" s="185">
        <f t="shared" si="19"/>
        <v>0</v>
      </c>
      <c r="Q104" s="186"/>
      <c r="R104" s="186"/>
      <c r="S104" s="186"/>
      <c r="T104" s="186"/>
      <c r="U104" s="186"/>
      <c r="V104" s="186"/>
      <c r="W104" s="186"/>
      <c r="X104" s="186"/>
      <c r="Y104" s="186"/>
      <c r="Z104" s="186"/>
    </row>
    <row r="105" spans="1:26" x14ac:dyDescent="0.25">
      <c r="A105" s="208">
        <v>98</v>
      </c>
      <c r="B105" s="209" t="str">
        <f t="shared" si="20"/>
        <v>9-й год 2-й мес</v>
      </c>
      <c r="C105" s="210">
        <f t="shared" si="26"/>
        <v>44175</v>
      </c>
      <c r="D105" s="211">
        <f t="shared" si="16"/>
        <v>0</v>
      </c>
      <c r="E105" s="212">
        <f t="shared" si="21"/>
        <v>0</v>
      </c>
      <c r="F105" s="212">
        <f t="shared" si="27"/>
        <v>0</v>
      </c>
      <c r="G105" s="213">
        <f t="shared" si="22"/>
        <v>0</v>
      </c>
      <c r="H105" s="214">
        <f t="shared" si="17"/>
        <v>0</v>
      </c>
      <c r="I105" s="212">
        <f t="shared" si="28"/>
        <v>0</v>
      </c>
      <c r="J105" s="212">
        <f t="shared" si="23"/>
        <v>0</v>
      </c>
      <c r="K105" s="215">
        <f t="shared" si="24"/>
        <v>0</v>
      </c>
      <c r="L105" s="228"/>
      <c r="M105" s="229"/>
      <c r="N105" s="216">
        <f t="shared" si="18"/>
        <v>7</v>
      </c>
      <c r="O105" s="184">
        <f t="shared" si="25"/>
        <v>24</v>
      </c>
      <c r="P105" s="185">
        <f t="shared" si="19"/>
        <v>0</v>
      </c>
      <c r="Q105" s="186"/>
      <c r="R105" s="186"/>
      <c r="S105" s="186"/>
      <c r="T105" s="186"/>
      <c r="U105" s="186"/>
      <c r="V105" s="186"/>
      <c r="W105" s="186"/>
      <c r="X105" s="186"/>
      <c r="Y105" s="186"/>
      <c r="Z105" s="186"/>
    </row>
    <row r="106" spans="1:26" x14ac:dyDescent="0.25">
      <c r="A106" s="208">
        <v>99</v>
      </c>
      <c r="B106" s="209" t="str">
        <f t="shared" si="20"/>
        <v>9-й год 3-й мес</v>
      </c>
      <c r="C106" s="210">
        <f t="shared" si="26"/>
        <v>44206</v>
      </c>
      <c r="D106" s="211">
        <f t="shared" si="16"/>
        <v>0</v>
      </c>
      <c r="E106" s="212">
        <f t="shared" si="21"/>
        <v>0</v>
      </c>
      <c r="F106" s="212">
        <f t="shared" si="27"/>
        <v>0</v>
      </c>
      <c r="G106" s="213">
        <f t="shared" si="22"/>
        <v>0</v>
      </c>
      <c r="H106" s="214">
        <f t="shared" si="17"/>
        <v>0</v>
      </c>
      <c r="I106" s="212">
        <f t="shared" si="28"/>
        <v>0</v>
      </c>
      <c r="J106" s="212">
        <f t="shared" si="23"/>
        <v>0</v>
      </c>
      <c r="K106" s="215">
        <f t="shared" si="24"/>
        <v>0</v>
      </c>
      <c r="L106" s="228"/>
      <c r="M106" s="229"/>
      <c r="N106" s="216">
        <f t="shared" si="18"/>
        <v>7</v>
      </c>
      <c r="O106" s="184">
        <f t="shared" si="25"/>
        <v>24</v>
      </c>
      <c r="P106" s="185">
        <f t="shared" si="19"/>
        <v>0</v>
      </c>
      <c r="Q106" s="186"/>
      <c r="R106" s="186"/>
      <c r="S106" s="186"/>
      <c r="T106" s="186"/>
      <c r="U106" s="186"/>
      <c r="V106" s="186"/>
      <c r="W106" s="186"/>
      <c r="X106" s="186"/>
      <c r="Y106" s="186"/>
      <c r="Z106" s="186"/>
    </row>
    <row r="107" spans="1:26" x14ac:dyDescent="0.25">
      <c r="A107" s="208">
        <v>100</v>
      </c>
      <c r="B107" s="209" t="str">
        <f t="shared" si="20"/>
        <v>9-й год 4-й мес</v>
      </c>
      <c r="C107" s="210">
        <f t="shared" si="26"/>
        <v>44237</v>
      </c>
      <c r="D107" s="211">
        <f t="shared" si="16"/>
        <v>0</v>
      </c>
      <c r="E107" s="212">
        <f t="shared" si="21"/>
        <v>0</v>
      </c>
      <c r="F107" s="212">
        <f t="shared" si="27"/>
        <v>0</v>
      </c>
      <c r="G107" s="213">
        <f t="shared" si="22"/>
        <v>0</v>
      </c>
      <c r="H107" s="214">
        <f t="shared" si="17"/>
        <v>0</v>
      </c>
      <c r="I107" s="212">
        <f t="shared" si="28"/>
        <v>0</v>
      </c>
      <c r="J107" s="212">
        <f t="shared" si="23"/>
        <v>0</v>
      </c>
      <c r="K107" s="215">
        <f t="shared" si="24"/>
        <v>0</v>
      </c>
      <c r="L107" s="228"/>
      <c r="M107" s="229"/>
      <c r="N107" s="216">
        <f t="shared" si="18"/>
        <v>7</v>
      </c>
      <c r="O107" s="184">
        <f t="shared" si="25"/>
        <v>24</v>
      </c>
      <c r="P107" s="185">
        <f t="shared" si="19"/>
        <v>0</v>
      </c>
      <c r="Q107" s="186"/>
      <c r="R107" s="186"/>
      <c r="S107" s="186"/>
      <c r="T107" s="186"/>
      <c r="U107" s="186"/>
      <c r="V107" s="186"/>
      <c r="W107" s="186"/>
      <c r="X107" s="186"/>
      <c r="Y107" s="186"/>
      <c r="Z107" s="186"/>
    </row>
    <row r="108" spans="1:26" x14ac:dyDescent="0.25">
      <c r="A108" s="208">
        <v>101</v>
      </c>
      <c r="B108" s="209" t="str">
        <f t="shared" si="20"/>
        <v>9-й год 5-й мес</v>
      </c>
      <c r="C108" s="210">
        <f t="shared" si="26"/>
        <v>44265</v>
      </c>
      <c r="D108" s="211">
        <f t="shared" si="16"/>
        <v>0</v>
      </c>
      <c r="E108" s="212">
        <f t="shared" si="21"/>
        <v>0</v>
      </c>
      <c r="F108" s="212">
        <f t="shared" si="27"/>
        <v>0</v>
      </c>
      <c r="G108" s="213">
        <f t="shared" si="22"/>
        <v>0</v>
      </c>
      <c r="H108" s="214">
        <f t="shared" si="17"/>
        <v>0</v>
      </c>
      <c r="I108" s="212">
        <f t="shared" si="28"/>
        <v>0</v>
      </c>
      <c r="J108" s="212">
        <f t="shared" si="23"/>
        <v>0</v>
      </c>
      <c r="K108" s="215">
        <f t="shared" si="24"/>
        <v>0</v>
      </c>
      <c r="L108" s="228"/>
      <c r="M108" s="229"/>
      <c r="N108" s="216">
        <f t="shared" si="18"/>
        <v>7</v>
      </c>
      <c r="O108" s="184">
        <f t="shared" si="25"/>
        <v>24</v>
      </c>
      <c r="P108" s="185">
        <f t="shared" si="19"/>
        <v>0</v>
      </c>
      <c r="Q108" s="186"/>
      <c r="R108" s="186"/>
      <c r="S108" s="186"/>
      <c r="T108" s="186"/>
      <c r="U108" s="186"/>
      <c r="V108" s="186"/>
      <c r="W108" s="186"/>
      <c r="X108" s="186"/>
      <c r="Y108" s="186"/>
      <c r="Z108" s="186"/>
    </row>
    <row r="109" spans="1:26" x14ac:dyDescent="0.25">
      <c r="A109" s="208">
        <v>102</v>
      </c>
      <c r="B109" s="209" t="str">
        <f t="shared" si="20"/>
        <v>9-й год 6-й мес</v>
      </c>
      <c r="C109" s="210">
        <f t="shared" si="26"/>
        <v>44296</v>
      </c>
      <c r="D109" s="211">
        <f t="shared" si="16"/>
        <v>0</v>
      </c>
      <c r="E109" s="212">
        <f t="shared" si="21"/>
        <v>0</v>
      </c>
      <c r="F109" s="212">
        <f t="shared" si="27"/>
        <v>0</v>
      </c>
      <c r="G109" s="213">
        <f t="shared" si="22"/>
        <v>0</v>
      </c>
      <c r="H109" s="214">
        <f t="shared" si="17"/>
        <v>0</v>
      </c>
      <c r="I109" s="212">
        <f t="shared" si="28"/>
        <v>0</v>
      </c>
      <c r="J109" s="212">
        <f t="shared" si="23"/>
        <v>0</v>
      </c>
      <c r="K109" s="215">
        <f t="shared" si="24"/>
        <v>0</v>
      </c>
      <c r="L109" s="228"/>
      <c r="M109" s="229"/>
      <c r="N109" s="216">
        <f t="shared" si="18"/>
        <v>7</v>
      </c>
      <c r="O109" s="184">
        <f t="shared" si="25"/>
        <v>24</v>
      </c>
      <c r="P109" s="185">
        <f t="shared" si="19"/>
        <v>0</v>
      </c>
      <c r="Q109" s="186"/>
      <c r="R109" s="186"/>
      <c r="S109" s="186"/>
      <c r="T109" s="186"/>
      <c r="U109" s="186"/>
      <c r="V109" s="186"/>
      <c r="W109" s="186"/>
      <c r="X109" s="186"/>
      <c r="Y109" s="186"/>
      <c r="Z109" s="186"/>
    </row>
    <row r="110" spans="1:26" x14ac:dyDescent="0.25">
      <c r="A110" s="208">
        <v>103</v>
      </c>
      <c r="B110" s="209" t="str">
        <f t="shared" si="20"/>
        <v>9-й год 7-й мес</v>
      </c>
      <c r="C110" s="210">
        <f t="shared" si="26"/>
        <v>44326</v>
      </c>
      <c r="D110" s="211">
        <f t="shared" si="16"/>
        <v>0</v>
      </c>
      <c r="E110" s="212">
        <f t="shared" si="21"/>
        <v>0</v>
      </c>
      <c r="F110" s="212">
        <f t="shared" si="27"/>
        <v>0</v>
      </c>
      <c r="G110" s="213">
        <f t="shared" si="22"/>
        <v>0</v>
      </c>
      <c r="H110" s="214">
        <f t="shared" si="17"/>
        <v>0</v>
      </c>
      <c r="I110" s="212">
        <f t="shared" si="28"/>
        <v>0</v>
      </c>
      <c r="J110" s="212">
        <f t="shared" si="23"/>
        <v>0</v>
      </c>
      <c r="K110" s="215">
        <f t="shared" si="24"/>
        <v>0</v>
      </c>
      <c r="L110" s="228"/>
      <c r="M110" s="229"/>
      <c r="N110" s="216">
        <f t="shared" si="18"/>
        <v>7</v>
      </c>
      <c r="O110" s="184">
        <f t="shared" si="25"/>
        <v>24</v>
      </c>
      <c r="P110" s="185">
        <f t="shared" si="19"/>
        <v>0</v>
      </c>
      <c r="Q110" s="186"/>
      <c r="R110" s="186"/>
      <c r="S110" s="186"/>
      <c r="T110" s="186"/>
      <c r="U110" s="186"/>
      <c r="V110" s="186"/>
      <c r="W110" s="186"/>
      <c r="X110" s="186"/>
      <c r="Y110" s="186"/>
      <c r="Z110" s="186"/>
    </row>
    <row r="111" spans="1:26" x14ac:dyDescent="0.25">
      <c r="A111" s="208">
        <v>104</v>
      </c>
      <c r="B111" s="209" t="str">
        <f t="shared" si="20"/>
        <v>9-й год 8-й мес</v>
      </c>
      <c r="C111" s="210">
        <f t="shared" si="26"/>
        <v>44357</v>
      </c>
      <c r="D111" s="211">
        <f t="shared" si="16"/>
        <v>0</v>
      </c>
      <c r="E111" s="212">
        <f t="shared" si="21"/>
        <v>0</v>
      </c>
      <c r="F111" s="212">
        <f t="shared" si="27"/>
        <v>0</v>
      </c>
      <c r="G111" s="213">
        <f t="shared" si="22"/>
        <v>0</v>
      </c>
      <c r="H111" s="214">
        <f t="shared" si="17"/>
        <v>0</v>
      </c>
      <c r="I111" s="212">
        <f t="shared" si="28"/>
        <v>0</v>
      </c>
      <c r="J111" s="212">
        <f t="shared" si="23"/>
        <v>0</v>
      </c>
      <c r="K111" s="215">
        <f t="shared" si="24"/>
        <v>0</v>
      </c>
      <c r="L111" s="228"/>
      <c r="M111" s="229"/>
      <c r="N111" s="216">
        <f t="shared" si="18"/>
        <v>7</v>
      </c>
      <c r="O111" s="184">
        <f t="shared" si="25"/>
        <v>24</v>
      </c>
      <c r="P111" s="185">
        <f t="shared" si="19"/>
        <v>0</v>
      </c>
      <c r="Q111" s="186"/>
      <c r="R111" s="186"/>
      <c r="S111" s="186"/>
      <c r="T111" s="186"/>
      <c r="U111" s="186"/>
      <c r="V111" s="186"/>
      <c r="W111" s="186"/>
      <c r="X111" s="186"/>
      <c r="Y111" s="186"/>
      <c r="Z111" s="186"/>
    </row>
    <row r="112" spans="1:26" x14ac:dyDescent="0.25">
      <c r="A112" s="208">
        <v>105</v>
      </c>
      <c r="B112" s="209" t="str">
        <f t="shared" si="20"/>
        <v>9-й год 9-й мес</v>
      </c>
      <c r="C112" s="210">
        <f t="shared" si="26"/>
        <v>44387</v>
      </c>
      <c r="D112" s="211">
        <f t="shared" si="16"/>
        <v>0</v>
      </c>
      <c r="E112" s="212">
        <f t="shared" si="21"/>
        <v>0</v>
      </c>
      <c r="F112" s="212">
        <f t="shared" si="27"/>
        <v>0</v>
      </c>
      <c r="G112" s="213">
        <f t="shared" si="22"/>
        <v>0</v>
      </c>
      <c r="H112" s="214">
        <f t="shared" si="17"/>
        <v>0</v>
      </c>
      <c r="I112" s="212">
        <f t="shared" si="28"/>
        <v>0</v>
      </c>
      <c r="J112" s="212">
        <f t="shared" si="23"/>
        <v>0</v>
      </c>
      <c r="K112" s="215">
        <f t="shared" si="24"/>
        <v>0</v>
      </c>
      <c r="L112" s="228"/>
      <c r="M112" s="229"/>
      <c r="N112" s="216">
        <f t="shared" si="18"/>
        <v>7</v>
      </c>
      <c r="O112" s="184">
        <f t="shared" si="25"/>
        <v>24</v>
      </c>
      <c r="P112" s="185">
        <f t="shared" si="19"/>
        <v>0</v>
      </c>
      <c r="Q112" s="186"/>
      <c r="R112" s="186"/>
      <c r="S112" s="186"/>
      <c r="T112" s="186"/>
      <c r="U112" s="186"/>
      <c r="V112" s="186"/>
      <c r="W112" s="186"/>
      <c r="X112" s="186"/>
      <c r="Y112" s="186"/>
      <c r="Z112" s="186"/>
    </row>
    <row r="113" spans="1:26" x14ac:dyDescent="0.25">
      <c r="A113" s="208">
        <v>106</v>
      </c>
      <c r="B113" s="209" t="str">
        <f t="shared" si="20"/>
        <v>9-й год 10-й мес</v>
      </c>
      <c r="C113" s="210">
        <f t="shared" si="26"/>
        <v>44418</v>
      </c>
      <c r="D113" s="211">
        <f t="shared" si="16"/>
        <v>0</v>
      </c>
      <c r="E113" s="212">
        <f t="shared" si="21"/>
        <v>0</v>
      </c>
      <c r="F113" s="212">
        <f t="shared" si="27"/>
        <v>0</v>
      </c>
      <c r="G113" s="213">
        <f t="shared" si="22"/>
        <v>0</v>
      </c>
      <c r="H113" s="214">
        <f t="shared" si="17"/>
        <v>0</v>
      </c>
      <c r="I113" s="212">
        <f t="shared" si="28"/>
        <v>0</v>
      </c>
      <c r="J113" s="212">
        <f t="shared" si="23"/>
        <v>0</v>
      </c>
      <c r="K113" s="215">
        <f t="shared" si="24"/>
        <v>0</v>
      </c>
      <c r="L113" s="228"/>
      <c r="M113" s="229"/>
      <c r="N113" s="216">
        <f t="shared" si="18"/>
        <v>7</v>
      </c>
      <c r="O113" s="184">
        <f t="shared" si="25"/>
        <v>24</v>
      </c>
      <c r="P113" s="185">
        <f t="shared" si="19"/>
        <v>0</v>
      </c>
      <c r="Q113" s="186"/>
      <c r="R113" s="186"/>
      <c r="S113" s="186"/>
      <c r="T113" s="186"/>
      <c r="U113" s="186"/>
      <c r="V113" s="186"/>
      <c r="W113" s="186"/>
      <c r="X113" s="186"/>
      <c r="Y113" s="186"/>
      <c r="Z113" s="186"/>
    </row>
    <row r="114" spans="1:26" x14ac:dyDescent="0.25">
      <c r="A114" s="208">
        <v>107</v>
      </c>
      <c r="B114" s="209" t="str">
        <f t="shared" si="20"/>
        <v>9-й год 11-й мес</v>
      </c>
      <c r="C114" s="210">
        <f t="shared" si="26"/>
        <v>44449</v>
      </c>
      <c r="D114" s="211">
        <f t="shared" si="16"/>
        <v>0</v>
      </c>
      <c r="E114" s="212">
        <f t="shared" si="21"/>
        <v>0</v>
      </c>
      <c r="F114" s="212">
        <f t="shared" si="27"/>
        <v>0</v>
      </c>
      <c r="G114" s="213">
        <f t="shared" si="22"/>
        <v>0</v>
      </c>
      <c r="H114" s="214">
        <f t="shared" si="17"/>
        <v>0</v>
      </c>
      <c r="I114" s="212">
        <f t="shared" si="28"/>
        <v>0</v>
      </c>
      <c r="J114" s="212">
        <f t="shared" si="23"/>
        <v>0</v>
      </c>
      <c r="K114" s="215">
        <f t="shared" si="24"/>
        <v>0</v>
      </c>
      <c r="L114" s="228"/>
      <c r="M114" s="229"/>
      <c r="N114" s="216">
        <f t="shared" si="18"/>
        <v>7</v>
      </c>
      <c r="O114" s="184">
        <f t="shared" si="25"/>
        <v>24</v>
      </c>
      <c r="P114" s="185">
        <f t="shared" si="19"/>
        <v>0</v>
      </c>
      <c r="Q114" s="186"/>
      <c r="R114" s="186"/>
      <c r="S114" s="186"/>
      <c r="T114" s="186"/>
      <c r="U114" s="186"/>
      <c r="V114" s="186"/>
      <c r="W114" s="186"/>
      <c r="X114" s="186"/>
      <c r="Y114" s="186"/>
      <c r="Z114" s="186"/>
    </row>
    <row r="115" spans="1:26" x14ac:dyDescent="0.25">
      <c r="A115" s="208">
        <v>108</v>
      </c>
      <c r="B115" s="209" t="str">
        <f t="shared" si="20"/>
        <v>9-й год 12-й мес</v>
      </c>
      <c r="C115" s="210">
        <f t="shared" si="26"/>
        <v>44479</v>
      </c>
      <c r="D115" s="211">
        <f t="shared" si="16"/>
        <v>0</v>
      </c>
      <c r="E115" s="212">
        <f t="shared" si="21"/>
        <v>0</v>
      </c>
      <c r="F115" s="212">
        <f t="shared" si="27"/>
        <v>0</v>
      </c>
      <c r="G115" s="213">
        <f t="shared" si="22"/>
        <v>0</v>
      </c>
      <c r="H115" s="214">
        <f t="shared" si="17"/>
        <v>0</v>
      </c>
      <c r="I115" s="212">
        <f t="shared" si="28"/>
        <v>0</v>
      </c>
      <c r="J115" s="212">
        <f t="shared" si="23"/>
        <v>0</v>
      </c>
      <c r="K115" s="215">
        <f t="shared" si="24"/>
        <v>0</v>
      </c>
      <c r="L115" s="228"/>
      <c r="M115" s="229"/>
      <c r="N115" s="216">
        <f t="shared" si="18"/>
        <v>7</v>
      </c>
      <c r="O115" s="184">
        <f t="shared" si="25"/>
        <v>24</v>
      </c>
      <c r="P115" s="185">
        <f t="shared" si="19"/>
        <v>0</v>
      </c>
      <c r="Q115" s="186"/>
      <c r="R115" s="186"/>
      <c r="S115" s="186"/>
      <c r="T115" s="186"/>
      <c r="U115" s="186"/>
      <c r="V115" s="186"/>
      <c r="W115" s="186"/>
      <c r="X115" s="186"/>
      <c r="Y115" s="186"/>
      <c r="Z115" s="186"/>
    </row>
    <row r="116" spans="1:26" x14ac:dyDescent="0.25">
      <c r="A116" s="217">
        <v>109</v>
      </c>
      <c r="B116" s="209" t="str">
        <f t="shared" si="20"/>
        <v>10-й год 1-й мес</v>
      </c>
      <c r="C116" s="210">
        <f t="shared" si="26"/>
        <v>44510</v>
      </c>
      <c r="D116" s="211">
        <f t="shared" si="16"/>
        <v>0</v>
      </c>
      <c r="E116" s="218">
        <f t="shared" si="21"/>
        <v>0</v>
      </c>
      <c r="F116" s="212">
        <f t="shared" si="27"/>
        <v>0</v>
      </c>
      <c r="G116" s="219">
        <f t="shared" si="22"/>
        <v>0</v>
      </c>
      <c r="H116" s="220">
        <f t="shared" si="17"/>
        <v>0</v>
      </c>
      <c r="I116" s="218">
        <f t="shared" si="28"/>
        <v>0</v>
      </c>
      <c r="J116" s="218">
        <f t="shared" si="23"/>
        <v>0</v>
      </c>
      <c r="K116" s="221">
        <f t="shared" si="24"/>
        <v>0</v>
      </c>
      <c r="L116" s="230"/>
      <c r="M116" s="229"/>
      <c r="N116" s="216">
        <f t="shared" si="18"/>
        <v>7</v>
      </c>
      <c r="O116" s="184">
        <f t="shared" si="25"/>
        <v>24</v>
      </c>
      <c r="P116" s="185">
        <f t="shared" si="19"/>
        <v>0</v>
      </c>
      <c r="Q116" s="186"/>
      <c r="R116" s="186"/>
      <c r="S116" s="186"/>
      <c r="T116" s="186"/>
      <c r="U116" s="186"/>
      <c r="V116" s="186"/>
      <c r="W116" s="186"/>
      <c r="X116" s="186"/>
      <c r="Y116" s="186"/>
      <c r="Z116" s="186"/>
    </row>
    <row r="117" spans="1:26" x14ac:dyDescent="0.25">
      <c r="A117" s="222">
        <v>110</v>
      </c>
      <c r="B117" s="209" t="str">
        <f t="shared" si="20"/>
        <v>10-й год 2-й мес</v>
      </c>
      <c r="C117" s="210">
        <f t="shared" si="26"/>
        <v>44540</v>
      </c>
      <c r="D117" s="211">
        <f t="shared" si="16"/>
        <v>0</v>
      </c>
      <c r="E117" s="212">
        <f t="shared" si="21"/>
        <v>0</v>
      </c>
      <c r="F117" s="212">
        <f t="shared" si="27"/>
        <v>0</v>
      </c>
      <c r="G117" s="213">
        <f t="shared" si="22"/>
        <v>0</v>
      </c>
      <c r="H117" s="214">
        <f t="shared" si="17"/>
        <v>0</v>
      </c>
      <c r="I117" s="212">
        <f t="shared" si="28"/>
        <v>0</v>
      </c>
      <c r="J117" s="212">
        <f t="shared" si="23"/>
        <v>0</v>
      </c>
      <c r="K117" s="215">
        <f t="shared" si="24"/>
        <v>0</v>
      </c>
      <c r="L117" s="228"/>
      <c r="M117" s="229"/>
      <c r="N117" s="216">
        <f t="shared" si="18"/>
        <v>7</v>
      </c>
      <c r="O117" s="184">
        <f t="shared" si="25"/>
        <v>24</v>
      </c>
      <c r="P117" s="185">
        <f t="shared" si="19"/>
        <v>0</v>
      </c>
      <c r="Q117" s="186"/>
      <c r="R117" s="186"/>
      <c r="S117" s="186"/>
      <c r="T117" s="186"/>
      <c r="U117" s="186"/>
      <c r="V117" s="186"/>
      <c r="W117" s="186"/>
      <c r="X117" s="186"/>
      <c r="Y117" s="186"/>
      <c r="Z117" s="186"/>
    </row>
    <row r="118" spans="1:26" x14ac:dyDescent="0.25">
      <c r="A118" s="222">
        <v>111</v>
      </c>
      <c r="B118" s="209" t="str">
        <f t="shared" si="20"/>
        <v>10-й год 3-й мес</v>
      </c>
      <c r="C118" s="210">
        <f t="shared" si="26"/>
        <v>44571</v>
      </c>
      <c r="D118" s="211">
        <f t="shared" si="16"/>
        <v>0</v>
      </c>
      <c r="E118" s="212">
        <f t="shared" si="21"/>
        <v>0</v>
      </c>
      <c r="F118" s="212">
        <f t="shared" si="27"/>
        <v>0</v>
      </c>
      <c r="G118" s="213">
        <f t="shared" si="22"/>
        <v>0</v>
      </c>
      <c r="H118" s="214">
        <f t="shared" si="17"/>
        <v>0</v>
      </c>
      <c r="I118" s="212">
        <f t="shared" si="28"/>
        <v>0</v>
      </c>
      <c r="J118" s="212">
        <f t="shared" si="23"/>
        <v>0</v>
      </c>
      <c r="K118" s="215">
        <f t="shared" si="24"/>
        <v>0</v>
      </c>
      <c r="L118" s="228"/>
      <c r="M118" s="229"/>
      <c r="N118" s="216">
        <f t="shared" si="18"/>
        <v>7</v>
      </c>
      <c r="O118" s="184">
        <f t="shared" si="25"/>
        <v>24</v>
      </c>
      <c r="P118" s="185">
        <f t="shared" si="19"/>
        <v>0</v>
      </c>
      <c r="Q118" s="186"/>
      <c r="R118" s="186"/>
      <c r="S118" s="186"/>
      <c r="T118" s="186"/>
      <c r="U118" s="186"/>
      <c r="V118" s="186"/>
      <c r="W118" s="186"/>
      <c r="X118" s="186"/>
      <c r="Y118" s="186"/>
      <c r="Z118" s="186"/>
    </row>
    <row r="119" spans="1:26" x14ac:dyDescent="0.25">
      <c r="A119" s="222">
        <v>112</v>
      </c>
      <c r="B119" s="209" t="str">
        <f t="shared" si="20"/>
        <v>10-й год 4-й мес</v>
      </c>
      <c r="C119" s="210">
        <f t="shared" si="26"/>
        <v>44602</v>
      </c>
      <c r="D119" s="211">
        <f t="shared" si="16"/>
        <v>0</v>
      </c>
      <c r="E119" s="212">
        <f t="shared" si="21"/>
        <v>0</v>
      </c>
      <c r="F119" s="212">
        <f t="shared" si="27"/>
        <v>0</v>
      </c>
      <c r="G119" s="213">
        <f t="shared" si="22"/>
        <v>0</v>
      </c>
      <c r="H119" s="214">
        <f t="shared" si="17"/>
        <v>0</v>
      </c>
      <c r="I119" s="212">
        <f t="shared" si="28"/>
        <v>0</v>
      </c>
      <c r="J119" s="212">
        <f t="shared" si="23"/>
        <v>0</v>
      </c>
      <c r="K119" s="215">
        <f t="shared" si="24"/>
        <v>0</v>
      </c>
      <c r="L119" s="228"/>
      <c r="M119" s="229"/>
      <c r="N119" s="216">
        <f t="shared" si="18"/>
        <v>7</v>
      </c>
      <c r="O119" s="184">
        <f t="shared" si="25"/>
        <v>24</v>
      </c>
      <c r="P119" s="185">
        <f t="shared" si="19"/>
        <v>0</v>
      </c>
      <c r="Q119" s="186"/>
      <c r="R119" s="186"/>
      <c r="S119" s="186"/>
      <c r="T119" s="186"/>
      <c r="U119" s="186"/>
      <c r="V119" s="186"/>
      <c r="W119" s="186"/>
      <c r="X119" s="186"/>
      <c r="Y119" s="186"/>
      <c r="Z119" s="186"/>
    </row>
    <row r="120" spans="1:26" x14ac:dyDescent="0.25">
      <c r="A120" s="222">
        <v>113</v>
      </c>
      <c r="B120" s="209" t="str">
        <f t="shared" si="20"/>
        <v>10-й год 5-й мес</v>
      </c>
      <c r="C120" s="210">
        <f t="shared" si="26"/>
        <v>44630</v>
      </c>
      <c r="D120" s="211">
        <f t="shared" si="16"/>
        <v>0</v>
      </c>
      <c r="E120" s="212">
        <f t="shared" si="21"/>
        <v>0</v>
      </c>
      <c r="F120" s="212">
        <f t="shared" si="27"/>
        <v>0</v>
      </c>
      <c r="G120" s="213">
        <f t="shared" si="22"/>
        <v>0</v>
      </c>
      <c r="H120" s="214">
        <f t="shared" si="17"/>
        <v>0</v>
      </c>
      <c r="I120" s="212">
        <f t="shared" si="28"/>
        <v>0</v>
      </c>
      <c r="J120" s="212">
        <f t="shared" si="23"/>
        <v>0</v>
      </c>
      <c r="K120" s="215">
        <f t="shared" si="24"/>
        <v>0</v>
      </c>
      <c r="L120" s="228"/>
      <c r="M120" s="229"/>
      <c r="N120" s="216">
        <f t="shared" si="18"/>
        <v>7</v>
      </c>
      <c r="O120" s="184">
        <f t="shared" si="25"/>
        <v>24</v>
      </c>
      <c r="P120" s="185">
        <f t="shared" si="19"/>
        <v>0</v>
      </c>
      <c r="Q120" s="186"/>
      <c r="R120" s="186"/>
      <c r="S120" s="186"/>
      <c r="T120" s="186"/>
      <c r="U120" s="186"/>
      <c r="V120" s="186"/>
      <c r="W120" s="186"/>
      <c r="X120" s="186"/>
      <c r="Y120" s="186"/>
      <c r="Z120" s="186"/>
    </row>
    <row r="121" spans="1:26" x14ac:dyDescent="0.25">
      <c r="A121" s="222">
        <v>114</v>
      </c>
      <c r="B121" s="209" t="str">
        <f t="shared" si="20"/>
        <v>10-й год 6-й мес</v>
      </c>
      <c r="C121" s="210">
        <f t="shared" si="26"/>
        <v>44661</v>
      </c>
      <c r="D121" s="211">
        <f t="shared" si="16"/>
        <v>0</v>
      </c>
      <c r="E121" s="212">
        <f t="shared" si="21"/>
        <v>0</v>
      </c>
      <c r="F121" s="212">
        <f t="shared" si="27"/>
        <v>0</v>
      </c>
      <c r="G121" s="213">
        <f t="shared" si="22"/>
        <v>0</v>
      </c>
      <c r="H121" s="214">
        <f t="shared" si="17"/>
        <v>0</v>
      </c>
      <c r="I121" s="212">
        <f t="shared" si="28"/>
        <v>0</v>
      </c>
      <c r="J121" s="212">
        <f t="shared" si="23"/>
        <v>0</v>
      </c>
      <c r="K121" s="215">
        <f t="shared" si="24"/>
        <v>0</v>
      </c>
      <c r="L121" s="228"/>
      <c r="M121" s="229"/>
      <c r="N121" s="216">
        <f t="shared" si="18"/>
        <v>7</v>
      </c>
      <c r="O121" s="184">
        <f t="shared" si="25"/>
        <v>24</v>
      </c>
      <c r="P121" s="185">
        <f t="shared" si="19"/>
        <v>0</v>
      </c>
      <c r="Q121" s="186"/>
      <c r="R121" s="186"/>
      <c r="S121" s="186"/>
      <c r="T121" s="186"/>
      <c r="U121" s="186"/>
      <c r="V121" s="186"/>
      <c r="W121" s="186"/>
      <c r="X121" s="186"/>
      <c r="Y121" s="186"/>
      <c r="Z121" s="186"/>
    </row>
    <row r="122" spans="1:26" x14ac:dyDescent="0.25">
      <c r="A122" s="222">
        <v>115</v>
      </c>
      <c r="B122" s="209" t="str">
        <f t="shared" si="20"/>
        <v>10-й год 7-й мес</v>
      </c>
      <c r="C122" s="210">
        <f t="shared" si="26"/>
        <v>44691</v>
      </c>
      <c r="D122" s="211">
        <f t="shared" si="16"/>
        <v>0</v>
      </c>
      <c r="E122" s="212">
        <f t="shared" si="21"/>
        <v>0</v>
      </c>
      <c r="F122" s="212">
        <f t="shared" si="27"/>
        <v>0</v>
      </c>
      <c r="G122" s="213">
        <f t="shared" si="22"/>
        <v>0</v>
      </c>
      <c r="H122" s="214">
        <f t="shared" si="17"/>
        <v>0</v>
      </c>
      <c r="I122" s="212">
        <f t="shared" si="28"/>
        <v>0</v>
      </c>
      <c r="J122" s="212">
        <f t="shared" si="23"/>
        <v>0</v>
      </c>
      <c r="K122" s="215">
        <f t="shared" si="24"/>
        <v>0</v>
      </c>
      <c r="L122" s="228"/>
      <c r="M122" s="229"/>
      <c r="N122" s="216">
        <f t="shared" si="18"/>
        <v>7</v>
      </c>
      <c r="O122" s="184">
        <f t="shared" si="25"/>
        <v>24</v>
      </c>
      <c r="P122" s="185">
        <f t="shared" si="19"/>
        <v>0</v>
      </c>
      <c r="Q122" s="186"/>
      <c r="R122" s="186"/>
      <c r="S122" s="186"/>
      <c r="T122" s="186"/>
      <c r="U122" s="186"/>
      <c r="V122" s="186"/>
      <c r="W122" s="186"/>
      <c r="X122" s="186"/>
      <c r="Y122" s="186"/>
      <c r="Z122" s="186"/>
    </row>
    <row r="123" spans="1:26" x14ac:dyDescent="0.25">
      <c r="A123" s="222">
        <v>116</v>
      </c>
      <c r="B123" s="209" t="str">
        <f t="shared" si="20"/>
        <v>10-й год 8-й мес</v>
      </c>
      <c r="C123" s="210">
        <f t="shared" si="26"/>
        <v>44722</v>
      </c>
      <c r="D123" s="211">
        <f t="shared" si="16"/>
        <v>0</v>
      </c>
      <c r="E123" s="212">
        <f t="shared" si="21"/>
        <v>0</v>
      </c>
      <c r="F123" s="212">
        <f t="shared" si="27"/>
        <v>0</v>
      </c>
      <c r="G123" s="213">
        <f t="shared" si="22"/>
        <v>0</v>
      </c>
      <c r="H123" s="214">
        <f t="shared" si="17"/>
        <v>0</v>
      </c>
      <c r="I123" s="212">
        <f t="shared" si="28"/>
        <v>0</v>
      </c>
      <c r="J123" s="212">
        <f t="shared" si="23"/>
        <v>0</v>
      </c>
      <c r="K123" s="215">
        <f t="shared" si="24"/>
        <v>0</v>
      </c>
      <c r="L123" s="228"/>
      <c r="M123" s="229"/>
      <c r="N123" s="216">
        <f t="shared" si="18"/>
        <v>7</v>
      </c>
      <c r="O123" s="184">
        <f t="shared" si="25"/>
        <v>24</v>
      </c>
      <c r="P123" s="185">
        <f t="shared" si="19"/>
        <v>0</v>
      </c>
      <c r="Q123" s="186"/>
      <c r="R123" s="186"/>
      <c r="S123" s="186"/>
      <c r="T123" s="186"/>
      <c r="U123" s="186"/>
      <c r="V123" s="186"/>
      <c r="W123" s="186"/>
      <c r="X123" s="186"/>
      <c r="Y123" s="186"/>
      <c r="Z123" s="186"/>
    </row>
    <row r="124" spans="1:26" x14ac:dyDescent="0.25">
      <c r="A124" s="222">
        <v>117</v>
      </c>
      <c r="B124" s="209" t="str">
        <f t="shared" si="20"/>
        <v>10-й год 9-й мес</v>
      </c>
      <c r="C124" s="210">
        <f t="shared" si="26"/>
        <v>44752</v>
      </c>
      <c r="D124" s="211">
        <f t="shared" si="16"/>
        <v>0</v>
      </c>
      <c r="E124" s="212">
        <f t="shared" si="21"/>
        <v>0</v>
      </c>
      <c r="F124" s="212">
        <f t="shared" si="27"/>
        <v>0</v>
      </c>
      <c r="G124" s="213">
        <f t="shared" si="22"/>
        <v>0</v>
      </c>
      <c r="H124" s="214">
        <f t="shared" si="17"/>
        <v>0</v>
      </c>
      <c r="I124" s="212">
        <f t="shared" si="28"/>
        <v>0</v>
      </c>
      <c r="J124" s="212">
        <f t="shared" si="23"/>
        <v>0</v>
      </c>
      <c r="K124" s="215">
        <f t="shared" si="24"/>
        <v>0</v>
      </c>
      <c r="L124" s="228"/>
      <c r="M124" s="229"/>
      <c r="N124" s="216">
        <f t="shared" si="18"/>
        <v>7</v>
      </c>
      <c r="O124" s="184">
        <f t="shared" si="25"/>
        <v>24</v>
      </c>
      <c r="P124" s="185">
        <f t="shared" si="19"/>
        <v>0</v>
      </c>
      <c r="Q124" s="186"/>
      <c r="R124" s="186"/>
      <c r="S124" s="186"/>
      <c r="T124" s="186"/>
      <c r="U124" s="186"/>
      <c r="V124" s="186"/>
      <c r="W124" s="186"/>
      <c r="X124" s="186"/>
      <c r="Y124" s="186"/>
      <c r="Z124" s="186"/>
    </row>
    <row r="125" spans="1:26" x14ac:dyDescent="0.25">
      <c r="A125" s="222">
        <v>118</v>
      </c>
      <c r="B125" s="209" t="str">
        <f t="shared" si="20"/>
        <v>10-й год 10-й мес</v>
      </c>
      <c r="C125" s="210">
        <f t="shared" si="26"/>
        <v>44783</v>
      </c>
      <c r="D125" s="211">
        <f t="shared" si="16"/>
        <v>0</v>
      </c>
      <c r="E125" s="212">
        <f t="shared" si="21"/>
        <v>0</v>
      </c>
      <c r="F125" s="212">
        <f t="shared" si="27"/>
        <v>0</v>
      </c>
      <c r="G125" s="213">
        <f t="shared" si="22"/>
        <v>0</v>
      </c>
      <c r="H125" s="214">
        <f t="shared" si="17"/>
        <v>0</v>
      </c>
      <c r="I125" s="212">
        <f t="shared" si="28"/>
        <v>0</v>
      </c>
      <c r="J125" s="212">
        <f t="shared" si="23"/>
        <v>0</v>
      </c>
      <c r="K125" s="215">
        <f t="shared" si="24"/>
        <v>0</v>
      </c>
      <c r="L125" s="228"/>
      <c r="M125" s="229"/>
      <c r="N125" s="216">
        <f t="shared" si="18"/>
        <v>7</v>
      </c>
      <c r="O125" s="184">
        <f t="shared" si="25"/>
        <v>24</v>
      </c>
      <c r="P125" s="185">
        <f t="shared" si="19"/>
        <v>0</v>
      </c>
      <c r="Q125" s="186"/>
      <c r="R125" s="186"/>
      <c r="S125" s="186"/>
      <c r="T125" s="186"/>
      <c r="U125" s="186"/>
      <c r="V125" s="186"/>
      <c r="W125" s="186"/>
      <c r="X125" s="186"/>
      <c r="Y125" s="186"/>
      <c r="Z125" s="186"/>
    </row>
    <row r="126" spans="1:26" x14ac:dyDescent="0.25">
      <c r="A126" s="222">
        <v>119</v>
      </c>
      <c r="B126" s="209" t="str">
        <f t="shared" si="20"/>
        <v>10-й год 11-й мес</v>
      </c>
      <c r="C126" s="210">
        <f t="shared" si="26"/>
        <v>44814</v>
      </c>
      <c r="D126" s="211">
        <f t="shared" si="16"/>
        <v>0</v>
      </c>
      <c r="E126" s="212">
        <f t="shared" si="21"/>
        <v>0</v>
      </c>
      <c r="F126" s="212">
        <f t="shared" si="27"/>
        <v>0</v>
      </c>
      <c r="G126" s="213">
        <f t="shared" si="22"/>
        <v>0</v>
      </c>
      <c r="H126" s="214">
        <f t="shared" si="17"/>
        <v>0</v>
      </c>
      <c r="I126" s="212">
        <f t="shared" si="28"/>
        <v>0</v>
      </c>
      <c r="J126" s="212">
        <f t="shared" si="23"/>
        <v>0</v>
      </c>
      <c r="K126" s="215">
        <f t="shared" si="24"/>
        <v>0</v>
      </c>
      <c r="L126" s="228"/>
      <c r="M126" s="229"/>
      <c r="N126" s="216">
        <f t="shared" si="18"/>
        <v>7</v>
      </c>
      <c r="O126" s="184">
        <f t="shared" si="25"/>
        <v>24</v>
      </c>
      <c r="P126" s="185">
        <f t="shared" si="19"/>
        <v>0</v>
      </c>
      <c r="Q126" s="186"/>
      <c r="R126" s="186"/>
      <c r="S126" s="186"/>
      <c r="T126" s="186"/>
      <c r="U126" s="186"/>
      <c r="V126" s="186"/>
      <c r="W126" s="186"/>
      <c r="X126" s="186"/>
      <c r="Y126" s="186"/>
      <c r="Z126" s="186"/>
    </row>
    <row r="127" spans="1:26" x14ac:dyDescent="0.25">
      <c r="A127" s="223">
        <v>120</v>
      </c>
      <c r="B127" s="209" t="str">
        <f t="shared" si="20"/>
        <v>10-й год 12-й мес</v>
      </c>
      <c r="C127" s="210">
        <f t="shared" si="26"/>
        <v>44844</v>
      </c>
      <c r="D127" s="211">
        <f t="shared" si="16"/>
        <v>0</v>
      </c>
      <c r="E127" s="224">
        <f t="shared" si="21"/>
        <v>0</v>
      </c>
      <c r="F127" s="212">
        <f t="shared" si="27"/>
        <v>0</v>
      </c>
      <c r="G127" s="225">
        <f t="shared" si="22"/>
        <v>0</v>
      </c>
      <c r="H127" s="226">
        <f t="shared" si="17"/>
        <v>0</v>
      </c>
      <c r="I127" s="224">
        <f t="shared" si="28"/>
        <v>0</v>
      </c>
      <c r="J127" s="224">
        <f t="shared" si="23"/>
        <v>0</v>
      </c>
      <c r="K127" s="227">
        <f t="shared" si="24"/>
        <v>0</v>
      </c>
      <c r="L127" s="231"/>
      <c r="M127" s="229"/>
      <c r="N127" s="216">
        <f t="shared" si="18"/>
        <v>7</v>
      </c>
      <c r="O127" s="184">
        <f t="shared" si="25"/>
        <v>24</v>
      </c>
      <c r="P127" s="185">
        <f t="shared" si="19"/>
        <v>0</v>
      </c>
      <c r="Q127" s="186"/>
      <c r="R127" s="186"/>
      <c r="S127" s="186"/>
      <c r="T127" s="186"/>
      <c r="U127" s="186"/>
      <c r="V127" s="186"/>
      <c r="W127" s="186"/>
      <c r="X127" s="186"/>
      <c r="Y127" s="186"/>
      <c r="Z127" s="186"/>
    </row>
    <row r="128" spans="1:26" x14ac:dyDescent="0.25">
      <c r="A128" s="208">
        <v>121</v>
      </c>
      <c r="B128" s="209" t="str">
        <f t="shared" si="20"/>
        <v>11-й год 1-й мес</v>
      </c>
      <c r="C128" s="210">
        <f t="shared" si="26"/>
        <v>44875</v>
      </c>
      <c r="D128" s="211">
        <f t="shared" si="16"/>
        <v>0</v>
      </c>
      <c r="E128" s="212">
        <f t="shared" si="21"/>
        <v>0</v>
      </c>
      <c r="F128" s="212">
        <f t="shared" si="27"/>
        <v>0</v>
      </c>
      <c r="G128" s="213">
        <f t="shared" si="22"/>
        <v>0</v>
      </c>
      <c r="H128" s="214">
        <f t="shared" si="17"/>
        <v>0</v>
      </c>
      <c r="I128" s="212">
        <f t="shared" si="28"/>
        <v>0</v>
      </c>
      <c r="J128" s="212">
        <f t="shared" si="23"/>
        <v>0</v>
      </c>
      <c r="K128" s="215">
        <f t="shared" si="24"/>
        <v>0</v>
      </c>
      <c r="L128" s="228"/>
      <c r="M128" s="229"/>
      <c r="N128" s="216">
        <f t="shared" si="18"/>
        <v>7</v>
      </c>
      <c r="O128" s="184">
        <f t="shared" si="25"/>
        <v>24</v>
      </c>
      <c r="P128" s="185">
        <f t="shared" si="19"/>
        <v>0</v>
      </c>
      <c r="Q128" s="186"/>
      <c r="R128" s="186"/>
      <c r="S128" s="186"/>
      <c r="T128" s="186"/>
      <c r="U128" s="186"/>
      <c r="V128" s="186"/>
      <c r="W128" s="186"/>
      <c r="X128" s="186"/>
      <c r="Y128" s="186"/>
      <c r="Z128" s="186"/>
    </row>
    <row r="129" spans="1:26" x14ac:dyDescent="0.25">
      <c r="A129" s="208">
        <v>122</v>
      </c>
      <c r="B129" s="209" t="str">
        <f t="shared" si="20"/>
        <v>11-й год 2-й мес</v>
      </c>
      <c r="C129" s="210">
        <f t="shared" si="26"/>
        <v>44905</v>
      </c>
      <c r="D129" s="211">
        <f t="shared" si="16"/>
        <v>0</v>
      </c>
      <c r="E129" s="212">
        <f t="shared" si="21"/>
        <v>0</v>
      </c>
      <c r="F129" s="212">
        <f t="shared" si="27"/>
        <v>0</v>
      </c>
      <c r="G129" s="213">
        <f t="shared" si="22"/>
        <v>0</v>
      </c>
      <c r="H129" s="214">
        <f t="shared" si="17"/>
        <v>0</v>
      </c>
      <c r="I129" s="212">
        <f t="shared" si="28"/>
        <v>0</v>
      </c>
      <c r="J129" s="212">
        <f t="shared" si="23"/>
        <v>0</v>
      </c>
      <c r="K129" s="215">
        <f t="shared" si="24"/>
        <v>0</v>
      </c>
      <c r="L129" s="228"/>
      <c r="M129" s="229"/>
      <c r="N129" s="216">
        <f t="shared" si="18"/>
        <v>7</v>
      </c>
      <c r="O129" s="184">
        <f t="shared" si="25"/>
        <v>24</v>
      </c>
      <c r="P129" s="185">
        <f t="shared" si="19"/>
        <v>0</v>
      </c>
      <c r="Q129" s="186"/>
      <c r="R129" s="186"/>
      <c r="S129" s="186"/>
      <c r="T129" s="186"/>
      <c r="U129" s="186"/>
      <c r="V129" s="186"/>
      <c r="W129" s="186"/>
      <c r="X129" s="186"/>
      <c r="Y129" s="186"/>
      <c r="Z129" s="186"/>
    </row>
    <row r="130" spans="1:26" x14ac:dyDescent="0.25">
      <c r="A130" s="208">
        <v>123</v>
      </c>
      <c r="B130" s="209" t="str">
        <f t="shared" si="20"/>
        <v>11-й год 3-й мес</v>
      </c>
      <c r="C130" s="210">
        <f t="shared" si="26"/>
        <v>44936</v>
      </c>
      <c r="D130" s="211">
        <f t="shared" si="16"/>
        <v>0</v>
      </c>
      <c r="E130" s="212">
        <f t="shared" si="21"/>
        <v>0</v>
      </c>
      <c r="F130" s="212">
        <f t="shared" si="27"/>
        <v>0</v>
      </c>
      <c r="G130" s="213">
        <f t="shared" si="22"/>
        <v>0</v>
      </c>
      <c r="H130" s="214">
        <f t="shared" si="17"/>
        <v>0</v>
      </c>
      <c r="I130" s="212">
        <f t="shared" si="28"/>
        <v>0</v>
      </c>
      <c r="J130" s="212">
        <f t="shared" si="23"/>
        <v>0</v>
      </c>
      <c r="K130" s="215">
        <f t="shared" si="24"/>
        <v>0</v>
      </c>
      <c r="L130" s="228"/>
      <c r="M130" s="229"/>
      <c r="N130" s="216">
        <f t="shared" si="18"/>
        <v>7</v>
      </c>
      <c r="O130" s="184">
        <f t="shared" si="25"/>
        <v>24</v>
      </c>
      <c r="P130" s="185">
        <f t="shared" si="19"/>
        <v>0</v>
      </c>
      <c r="Q130" s="186"/>
      <c r="R130" s="186"/>
      <c r="S130" s="186"/>
      <c r="T130" s="186"/>
      <c r="U130" s="186"/>
      <c r="V130" s="186"/>
      <c r="W130" s="186"/>
      <c r="X130" s="186"/>
      <c r="Y130" s="186"/>
      <c r="Z130" s="186"/>
    </row>
    <row r="131" spans="1:26" x14ac:dyDescent="0.25">
      <c r="A131" s="208">
        <v>124</v>
      </c>
      <c r="B131" s="209" t="str">
        <f t="shared" si="20"/>
        <v>11-й год 4-й мес</v>
      </c>
      <c r="C131" s="210">
        <f t="shared" si="26"/>
        <v>44967</v>
      </c>
      <c r="D131" s="211">
        <f t="shared" si="16"/>
        <v>0</v>
      </c>
      <c r="E131" s="212">
        <f t="shared" si="21"/>
        <v>0</v>
      </c>
      <c r="F131" s="212">
        <f t="shared" si="27"/>
        <v>0</v>
      </c>
      <c r="G131" s="213">
        <f t="shared" si="22"/>
        <v>0</v>
      </c>
      <c r="H131" s="214">
        <f t="shared" si="17"/>
        <v>0</v>
      </c>
      <c r="I131" s="212">
        <f t="shared" si="28"/>
        <v>0</v>
      </c>
      <c r="J131" s="212">
        <f t="shared" si="23"/>
        <v>0</v>
      </c>
      <c r="K131" s="215">
        <f t="shared" si="24"/>
        <v>0</v>
      </c>
      <c r="L131" s="228"/>
      <c r="M131" s="229"/>
      <c r="N131" s="216">
        <f t="shared" si="18"/>
        <v>7</v>
      </c>
      <c r="O131" s="184">
        <f t="shared" si="25"/>
        <v>24</v>
      </c>
      <c r="P131" s="185">
        <f t="shared" si="19"/>
        <v>0</v>
      </c>
      <c r="Q131" s="186"/>
      <c r="R131" s="186"/>
      <c r="S131" s="186"/>
      <c r="T131" s="186"/>
      <c r="U131" s="186"/>
      <c r="V131" s="186"/>
      <c r="W131" s="186"/>
      <c r="X131" s="186"/>
      <c r="Y131" s="186"/>
      <c r="Z131" s="186"/>
    </row>
    <row r="132" spans="1:26" x14ac:dyDescent="0.25">
      <c r="A132" s="208">
        <v>125</v>
      </c>
      <c r="B132" s="209" t="str">
        <f t="shared" si="20"/>
        <v>11-й год 5-й мес</v>
      </c>
      <c r="C132" s="210">
        <f t="shared" si="26"/>
        <v>44995</v>
      </c>
      <c r="D132" s="211">
        <f t="shared" si="16"/>
        <v>0</v>
      </c>
      <c r="E132" s="212">
        <f t="shared" si="21"/>
        <v>0</v>
      </c>
      <c r="F132" s="212">
        <f t="shared" si="27"/>
        <v>0</v>
      </c>
      <c r="G132" s="213">
        <f t="shared" si="22"/>
        <v>0</v>
      </c>
      <c r="H132" s="214">
        <f t="shared" si="17"/>
        <v>0</v>
      </c>
      <c r="I132" s="212">
        <f t="shared" si="28"/>
        <v>0</v>
      </c>
      <c r="J132" s="212">
        <f t="shared" si="23"/>
        <v>0</v>
      </c>
      <c r="K132" s="215">
        <f t="shared" si="24"/>
        <v>0</v>
      </c>
      <c r="L132" s="228"/>
      <c r="M132" s="229"/>
      <c r="N132" s="216">
        <f t="shared" si="18"/>
        <v>7</v>
      </c>
      <c r="O132" s="184">
        <f t="shared" si="25"/>
        <v>24</v>
      </c>
      <c r="P132" s="185">
        <f t="shared" si="19"/>
        <v>0</v>
      </c>
      <c r="Q132" s="186"/>
      <c r="R132" s="186"/>
      <c r="S132" s="186"/>
      <c r="T132" s="186"/>
      <c r="U132" s="186"/>
      <c r="V132" s="186"/>
      <c r="W132" s="186"/>
      <c r="X132" s="186"/>
      <c r="Y132" s="186"/>
      <c r="Z132" s="186"/>
    </row>
    <row r="133" spans="1:26" x14ac:dyDescent="0.25">
      <c r="A133" s="208">
        <v>126</v>
      </c>
      <c r="B133" s="209" t="str">
        <f t="shared" si="20"/>
        <v>11-й год 6-й мес</v>
      </c>
      <c r="C133" s="210">
        <f t="shared" si="26"/>
        <v>45026</v>
      </c>
      <c r="D133" s="211">
        <f t="shared" si="16"/>
        <v>0</v>
      </c>
      <c r="E133" s="212">
        <f t="shared" si="21"/>
        <v>0</v>
      </c>
      <c r="F133" s="212">
        <f t="shared" si="27"/>
        <v>0</v>
      </c>
      <c r="G133" s="213">
        <f t="shared" si="22"/>
        <v>0</v>
      </c>
      <c r="H133" s="214">
        <f t="shared" si="17"/>
        <v>0</v>
      </c>
      <c r="I133" s="212">
        <f t="shared" si="28"/>
        <v>0</v>
      </c>
      <c r="J133" s="212">
        <f t="shared" si="23"/>
        <v>0</v>
      </c>
      <c r="K133" s="215">
        <f t="shared" si="24"/>
        <v>0</v>
      </c>
      <c r="L133" s="228"/>
      <c r="M133" s="229"/>
      <c r="N133" s="216">
        <f t="shared" si="18"/>
        <v>7</v>
      </c>
      <c r="O133" s="184">
        <f t="shared" si="25"/>
        <v>24</v>
      </c>
      <c r="P133" s="185">
        <f t="shared" si="19"/>
        <v>0</v>
      </c>
      <c r="Q133" s="186"/>
      <c r="R133" s="186"/>
      <c r="S133" s="186"/>
      <c r="T133" s="186"/>
      <c r="U133" s="186"/>
      <c r="V133" s="186"/>
      <c r="W133" s="186"/>
      <c r="X133" s="186"/>
      <c r="Y133" s="186"/>
      <c r="Z133" s="186"/>
    </row>
    <row r="134" spans="1:26" x14ac:dyDescent="0.25">
      <c r="A134" s="208">
        <v>127</v>
      </c>
      <c r="B134" s="209" t="str">
        <f t="shared" si="20"/>
        <v>11-й год 7-й мес</v>
      </c>
      <c r="C134" s="210">
        <f t="shared" si="26"/>
        <v>45056</v>
      </c>
      <c r="D134" s="211">
        <f t="shared" si="16"/>
        <v>0</v>
      </c>
      <c r="E134" s="212">
        <f t="shared" si="21"/>
        <v>0</v>
      </c>
      <c r="F134" s="212">
        <f t="shared" si="27"/>
        <v>0</v>
      </c>
      <c r="G134" s="213">
        <f t="shared" si="22"/>
        <v>0</v>
      </c>
      <c r="H134" s="214">
        <f t="shared" si="17"/>
        <v>0</v>
      </c>
      <c r="I134" s="212">
        <f t="shared" si="28"/>
        <v>0</v>
      </c>
      <c r="J134" s="212">
        <f t="shared" si="23"/>
        <v>0</v>
      </c>
      <c r="K134" s="215">
        <f t="shared" si="24"/>
        <v>0</v>
      </c>
      <c r="L134" s="228"/>
      <c r="M134" s="229"/>
      <c r="N134" s="216">
        <f t="shared" si="18"/>
        <v>7</v>
      </c>
      <c r="O134" s="184">
        <f t="shared" si="25"/>
        <v>24</v>
      </c>
      <c r="P134" s="185">
        <f t="shared" si="19"/>
        <v>0</v>
      </c>
      <c r="Q134" s="186"/>
      <c r="R134" s="186"/>
      <c r="S134" s="186"/>
      <c r="T134" s="186"/>
      <c r="U134" s="186"/>
      <c r="V134" s="186"/>
      <c r="W134" s="186"/>
      <c r="X134" s="186"/>
      <c r="Y134" s="186"/>
      <c r="Z134" s="186"/>
    </row>
    <row r="135" spans="1:26" x14ac:dyDescent="0.25">
      <c r="A135" s="208">
        <v>128</v>
      </c>
      <c r="B135" s="209" t="str">
        <f t="shared" si="20"/>
        <v>11-й год 8-й мес</v>
      </c>
      <c r="C135" s="210">
        <f t="shared" si="26"/>
        <v>45087</v>
      </c>
      <c r="D135" s="211">
        <f t="shared" si="16"/>
        <v>0</v>
      </c>
      <c r="E135" s="212">
        <f t="shared" si="21"/>
        <v>0</v>
      </c>
      <c r="F135" s="212">
        <f t="shared" si="27"/>
        <v>0</v>
      </c>
      <c r="G135" s="213">
        <f t="shared" si="22"/>
        <v>0</v>
      </c>
      <c r="H135" s="214">
        <f t="shared" si="17"/>
        <v>0</v>
      </c>
      <c r="I135" s="212">
        <f t="shared" si="28"/>
        <v>0</v>
      </c>
      <c r="J135" s="212">
        <f t="shared" si="23"/>
        <v>0</v>
      </c>
      <c r="K135" s="215">
        <f t="shared" si="24"/>
        <v>0</v>
      </c>
      <c r="L135" s="228"/>
      <c r="M135" s="229"/>
      <c r="N135" s="216">
        <f t="shared" si="18"/>
        <v>7</v>
      </c>
      <c r="O135" s="184">
        <f t="shared" si="25"/>
        <v>24</v>
      </c>
      <c r="P135" s="185">
        <f t="shared" si="19"/>
        <v>0</v>
      </c>
      <c r="Q135" s="186"/>
      <c r="R135" s="186"/>
      <c r="S135" s="186"/>
      <c r="T135" s="186"/>
      <c r="U135" s="186"/>
      <c r="V135" s="186"/>
      <c r="W135" s="186"/>
      <c r="X135" s="186"/>
      <c r="Y135" s="186"/>
      <c r="Z135" s="186"/>
    </row>
    <row r="136" spans="1:26" x14ac:dyDescent="0.25">
      <c r="A136" s="208">
        <v>129</v>
      </c>
      <c r="B136" s="209" t="str">
        <f t="shared" si="20"/>
        <v>11-й год 9-й мес</v>
      </c>
      <c r="C136" s="210">
        <f t="shared" si="26"/>
        <v>45117</v>
      </c>
      <c r="D136" s="211">
        <f t="shared" ref="D136:D199" si="29">IF(P136*$D$2/100/12/(1-(1+$D$2/100/12)^(-O136))&lt;G135,ROUNDUP(P136*$D$2/100/12/(1-(1+$D$2/100/12)^(-O136)),0),G135+F136)</f>
        <v>0</v>
      </c>
      <c r="E136" s="212">
        <f t="shared" si="21"/>
        <v>0</v>
      </c>
      <c r="F136" s="212">
        <f t="shared" si="27"/>
        <v>0</v>
      </c>
      <c r="G136" s="213">
        <f t="shared" si="22"/>
        <v>0</v>
      </c>
      <c r="H136" s="214">
        <f t="shared" ref="H136:H199" si="30">I136+J136</f>
        <v>0</v>
      </c>
      <c r="I136" s="212">
        <f t="shared" si="28"/>
        <v>0</v>
      </c>
      <c r="J136" s="212">
        <f t="shared" si="23"/>
        <v>0</v>
      </c>
      <c r="K136" s="215">
        <f t="shared" si="24"/>
        <v>0</v>
      </c>
      <c r="L136" s="228"/>
      <c r="M136" s="229"/>
      <c r="N136" s="216">
        <f t="shared" ref="N136:N199" si="31">IF(ISBLANK(L135),VALUE(N135),ROW(L135))</f>
        <v>7</v>
      </c>
      <c r="O136" s="184">
        <f t="shared" si="25"/>
        <v>24</v>
      </c>
      <c r="P136" s="185">
        <f t="shared" ref="P136:P199" si="32">INDEX(G:G,N136,1)</f>
        <v>0</v>
      </c>
      <c r="Q136" s="186"/>
      <c r="R136" s="186"/>
      <c r="S136" s="186"/>
      <c r="T136" s="186"/>
      <c r="U136" s="186"/>
      <c r="V136" s="186"/>
      <c r="W136" s="186"/>
      <c r="X136" s="186"/>
      <c r="Y136" s="186"/>
      <c r="Z136" s="186"/>
    </row>
    <row r="137" spans="1:26" x14ac:dyDescent="0.25">
      <c r="A137" s="208">
        <v>130</v>
      </c>
      <c r="B137" s="209" t="str">
        <f t="shared" ref="B137:B200" si="33">CONCATENATE(INT((A137-1)/12)+1,"-й год ",A137-1-INT((A137-1)/12)*12+1,"-й мес")</f>
        <v>11-й год 10-й мес</v>
      </c>
      <c r="C137" s="210">
        <f t="shared" si="26"/>
        <v>45148</v>
      </c>
      <c r="D137" s="211">
        <f t="shared" si="29"/>
        <v>0</v>
      </c>
      <c r="E137" s="212">
        <f t="shared" ref="E137:E200" si="34">D137-F137</f>
        <v>0</v>
      </c>
      <c r="F137" s="212">
        <f t="shared" si="27"/>
        <v>0</v>
      </c>
      <c r="G137" s="213">
        <f t="shared" ref="G137:G200" si="35">G136-E137-L137-M137</f>
        <v>0</v>
      </c>
      <c r="H137" s="214">
        <f t="shared" si="30"/>
        <v>0</v>
      </c>
      <c r="I137" s="212">
        <f t="shared" si="28"/>
        <v>0</v>
      </c>
      <c r="J137" s="212">
        <f t="shared" ref="J137:J200" si="36">K136*$D$2/12/100</f>
        <v>0</v>
      </c>
      <c r="K137" s="215">
        <f t="shared" ref="K137:K200" si="37">K136-I137-L137-M137</f>
        <v>0</v>
      </c>
      <c r="L137" s="228"/>
      <c r="M137" s="229"/>
      <c r="N137" s="216">
        <f t="shared" si="31"/>
        <v>7</v>
      </c>
      <c r="O137" s="184">
        <f t="shared" ref="O137:O200" si="38">O136+N136-N137</f>
        <v>24</v>
      </c>
      <c r="P137" s="185">
        <f t="shared" si="32"/>
        <v>0</v>
      </c>
      <c r="Q137" s="186"/>
      <c r="R137" s="186"/>
      <c r="S137" s="186"/>
      <c r="T137" s="186"/>
      <c r="U137" s="186"/>
      <c r="V137" s="186"/>
      <c r="W137" s="186"/>
      <c r="X137" s="186"/>
      <c r="Y137" s="186"/>
      <c r="Z137" s="186"/>
    </row>
    <row r="138" spans="1:26" x14ac:dyDescent="0.25">
      <c r="A138" s="208">
        <v>131</v>
      </c>
      <c r="B138" s="209" t="str">
        <f t="shared" si="33"/>
        <v>11-й год 11-й мес</v>
      </c>
      <c r="C138" s="210">
        <f t="shared" ref="C138:C201" si="39">DATE(YEAR(C137),MONTH(C137)+1,DAY(C137))</f>
        <v>45179</v>
      </c>
      <c r="D138" s="211">
        <f t="shared" si="29"/>
        <v>0</v>
      </c>
      <c r="E138" s="212">
        <f t="shared" si="34"/>
        <v>0</v>
      </c>
      <c r="F138" s="212">
        <f t="shared" ref="F138:F201" si="40">G137*$D$2*(C138-C137)/(DATE(YEAR(C138)+1,1,1)-DATE(YEAR(C138),1,1))/100</f>
        <v>0</v>
      </c>
      <c r="G138" s="213">
        <f t="shared" si="35"/>
        <v>0</v>
      </c>
      <c r="H138" s="214">
        <f t="shared" si="30"/>
        <v>0</v>
      </c>
      <c r="I138" s="212">
        <f t="shared" ref="I138:I201" si="41">IF($D$1/$D$3&lt;K137,$D$1/$D$3,K137)</f>
        <v>0</v>
      </c>
      <c r="J138" s="212">
        <f t="shared" si="36"/>
        <v>0</v>
      </c>
      <c r="K138" s="215">
        <f t="shared" si="37"/>
        <v>0</v>
      </c>
      <c r="L138" s="228"/>
      <c r="M138" s="229"/>
      <c r="N138" s="216">
        <f t="shared" si="31"/>
        <v>7</v>
      </c>
      <c r="O138" s="184">
        <f t="shared" si="38"/>
        <v>24</v>
      </c>
      <c r="P138" s="185">
        <f t="shared" si="32"/>
        <v>0</v>
      </c>
      <c r="Q138" s="186"/>
      <c r="R138" s="186"/>
      <c r="S138" s="186"/>
      <c r="T138" s="186"/>
      <c r="U138" s="186"/>
      <c r="V138" s="186"/>
      <c r="W138" s="186"/>
      <c r="X138" s="186"/>
      <c r="Y138" s="186"/>
      <c r="Z138" s="186"/>
    </row>
    <row r="139" spans="1:26" x14ac:dyDescent="0.25">
      <c r="A139" s="208">
        <v>132</v>
      </c>
      <c r="B139" s="209" t="str">
        <f t="shared" si="33"/>
        <v>11-й год 12-й мес</v>
      </c>
      <c r="C139" s="210">
        <f t="shared" si="39"/>
        <v>45209</v>
      </c>
      <c r="D139" s="211">
        <f t="shared" si="29"/>
        <v>0</v>
      </c>
      <c r="E139" s="212">
        <f t="shared" si="34"/>
        <v>0</v>
      </c>
      <c r="F139" s="212">
        <f t="shared" si="40"/>
        <v>0</v>
      </c>
      <c r="G139" s="213">
        <f t="shared" si="35"/>
        <v>0</v>
      </c>
      <c r="H139" s="214">
        <f t="shared" si="30"/>
        <v>0</v>
      </c>
      <c r="I139" s="212">
        <f t="shared" si="41"/>
        <v>0</v>
      </c>
      <c r="J139" s="212">
        <f t="shared" si="36"/>
        <v>0</v>
      </c>
      <c r="K139" s="215">
        <f t="shared" si="37"/>
        <v>0</v>
      </c>
      <c r="L139" s="228"/>
      <c r="M139" s="229"/>
      <c r="N139" s="216">
        <f t="shared" si="31"/>
        <v>7</v>
      </c>
      <c r="O139" s="184">
        <f t="shared" si="38"/>
        <v>24</v>
      </c>
      <c r="P139" s="185">
        <f t="shared" si="32"/>
        <v>0</v>
      </c>
      <c r="Q139" s="186"/>
      <c r="R139" s="186"/>
      <c r="S139" s="186"/>
      <c r="T139" s="186"/>
      <c r="U139" s="186"/>
      <c r="V139" s="186"/>
      <c r="W139" s="186"/>
      <c r="X139" s="186"/>
      <c r="Y139" s="186"/>
      <c r="Z139" s="186"/>
    </row>
    <row r="140" spans="1:26" x14ac:dyDescent="0.25">
      <c r="A140" s="217">
        <v>133</v>
      </c>
      <c r="B140" s="209" t="str">
        <f t="shared" si="33"/>
        <v>12-й год 1-й мес</v>
      </c>
      <c r="C140" s="210">
        <f t="shared" si="39"/>
        <v>45240</v>
      </c>
      <c r="D140" s="211">
        <f t="shared" si="29"/>
        <v>0</v>
      </c>
      <c r="E140" s="218">
        <f t="shared" si="34"/>
        <v>0</v>
      </c>
      <c r="F140" s="212">
        <f t="shared" si="40"/>
        <v>0</v>
      </c>
      <c r="G140" s="219">
        <f t="shared" si="35"/>
        <v>0</v>
      </c>
      <c r="H140" s="220">
        <f t="shared" si="30"/>
        <v>0</v>
      </c>
      <c r="I140" s="218">
        <f t="shared" si="41"/>
        <v>0</v>
      </c>
      <c r="J140" s="218">
        <f t="shared" si="36"/>
        <v>0</v>
      </c>
      <c r="K140" s="221">
        <f t="shared" si="37"/>
        <v>0</v>
      </c>
      <c r="L140" s="230"/>
      <c r="M140" s="229"/>
      <c r="N140" s="216">
        <f t="shared" si="31"/>
        <v>7</v>
      </c>
      <c r="O140" s="184">
        <f t="shared" si="38"/>
        <v>24</v>
      </c>
      <c r="P140" s="185">
        <f t="shared" si="32"/>
        <v>0</v>
      </c>
      <c r="Q140" s="186"/>
      <c r="R140" s="186"/>
      <c r="S140" s="186"/>
      <c r="T140" s="186"/>
      <c r="U140" s="186"/>
      <c r="V140" s="186"/>
      <c r="W140" s="186"/>
      <c r="X140" s="186"/>
      <c r="Y140" s="186"/>
      <c r="Z140" s="186"/>
    </row>
    <row r="141" spans="1:26" x14ac:dyDescent="0.25">
      <c r="A141" s="222">
        <v>134</v>
      </c>
      <c r="B141" s="209" t="str">
        <f t="shared" si="33"/>
        <v>12-й год 2-й мес</v>
      </c>
      <c r="C141" s="210">
        <f t="shared" si="39"/>
        <v>45270</v>
      </c>
      <c r="D141" s="211">
        <f t="shared" si="29"/>
        <v>0</v>
      </c>
      <c r="E141" s="212">
        <f t="shared" si="34"/>
        <v>0</v>
      </c>
      <c r="F141" s="212">
        <f t="shared" si="40"/>
        <v>0</v>
      </c>
      <c r="G141" s="213">
        <f t="shared" si="35"/>
        <v>0</v>
      </c>
      <c r="H141" s="214">
        <f t="shared" si="30"/>
        <v>0</v>
      </c>
      <c r="I141" s="212">
        <f t="shared" si="41"/>
        <v>0</v>
      </c>
      <c r="J141" s="212">
        <f t="shared" si="36"/>
        <v>0</v>
      </c>
      <c r="K141" s="215">
        <f t="shared" si="37"/>
        <v>0</v>
      </c>
      <c r="L141" s="228"/>
      <c r="M141" s="232"/>
      <c r="N141" s="216">
        <f t="shared" si="31"/>
        <v>7</v>
      </c>
      <c r="O141" s="184">
        <f t="shared" si="38"/>
        <v>24</v>
      </c>
      <c r="P141" s="185">
        <f t="shared" si="32"/>
        <v>0</v>
      </c>
      <c r="Q141" s="186"/>
      <c r="R141" s="186"/>
      <c r="S141" s="186"/>
      <c r="T141" s="186"/>
      <c r="U141" s="186"/>
      <c r="V141" s="186"/>
      <c r="W141" s="186"/>
      <c r="X141" s="186"/>
      <c r="Y141" s="186"/>
      <c r="Z141" s="186"/>
    </row>
    <row r="142" spans="1:26" x14ac:dyDescent="0.25">
      <c r="A142" s="222">
        <v>135</v>
      </c>
      <c r="B142" s="209" t="str">
        <f t="shared" si="33"/>
        <v>12-й год 3-й мес</v>
      </c>
      <c r="C142" s="210">
        <f t="shared" si="39"/>
        <v>45301</v>
      </c>
      <c r="D142" s="211">
        <f t="shared" si="29"/>
        <v>0</v>
      </c>
      <c r="E142" s="212">
        <f t="shared" si="34"/>
        <v>0</v>
      </c>
      <c r="F142" s="212">
        <f t="shared" si="40"/>
        <v>0</v>
      </c>
      <c r="G142" s="213">
        <f t="shared" si="35"/>
        <v>0</v>
      </c>
      <c r="H142" s="214">
        <f t="shared" si="30"/>
        <v>0</v>
      </c>
      <c r="I142" s="212">
        <f t="shared" si="41"/>
        <v>0</v>
      </c>
      <c r="J142" s="212">
        <f t="shared" si="36"/>
        <v>0</v>
      </c>
      <c r="K142" s="215">
        <f t="shared" si="37"/>
        <v>0</v>
      </c>
      <c r="L142" s="228"/>
      <c r="M142" s="232"/>
      <c r="N142" s="216">
        <f t="shared" si="31"/>
        <v>7</v>
      </c>
      <c r="O142" s="184">
        <f t="shared" si="38"/>
        <v>24</v>
      </c>
      <c r="P142" s="185">
        <f t="shared" si="32"/>
        <v>0</v>
      </c>
      <c r="Q142" s="186"/>
      <c r="R142" s="186"/>
      <c r="S142" s="186"/>
      <c r="T142" s="186"/>
      <c r="U142" s="186"/>
      <c r="V142" s="186"/>
      <c r="W142" s="186"/>
      <c r="X142" s="186"/>
      <c r="Y142" s="186"/>
      <c r="Z142" s="186"/>
    </row>
    <row r="143" spans="1:26" x14ac:dyDescent="0.25">
      <c r="A143" s="222">
        <v>136</v>
      </c>
      <c r="B143" s="209" t="str">
        <f t="shared" si="33"/>
        <v>12-й год 4-й мес</v>
      </c>
      <c r="C143" s="210">
        <f t="shared" si="39"/>
        <v>45332</v>
      </c>
      <c r="D143" s="211">
        <f t="shared" si="29"/>
        <v>0</v>
      </c>
      <c r="E143" s="212">
        <f t="shared" si="34"/>
        <v>0</v>
      </c>
      <c r="F143" s="212">
        <f t="shared" si="40"/>
        <v>0</v>
      </c>
      <c r="G143" s="213">
        <f t="shared" si="35"/>
        <v>0</v>
      </c>
      <c r="H143" s="214">
        <f t="shared" si="30"/>
        <v>0</v>
      </c>
      <c r="I143" s="212">
        <f t="shared" si="41"/>
        <v>0</v>
      </c>
      <c r="J143" s="212">
        <f t="shared" si="36"/>
        <v>0</v>
      </c>
      <c r="K143" s="215">
        <f t="shared" si="37"/>
        <v>0</v>
      </c>
      <c r="L143" s="228"/>
      <c r="M143" s="232"/>
      <c r="N143" s="216">
        <f t="shared" si="31"/>
        <v>7</v>
      </c>
      <c r="O143" s="184">
        <f t="shared" si="38"/>
        <v>24</v>
      </c>
      <c r="P143" s="185">
        <f t="shared" si="32"/>
        <v>0</v>
      </c>
      <c r="Q143" s="186"/>
      <c r="R143" s="186"/>
      <c r="S143" s="186"/>
      <c r="T143" s="186"/>
      <c r="U143" s="186"/>
      <c r="V143" s="186"/>
      <c r="W143" s="186"/>
      <c r="X143" s="186"/>
      <c r="Y143" s="186"/>
      <c r="Z143" s="186"/>
    </row>
    <row r="144" spans="1:26" x14ac:dyDescent="0.25">
      <c r="A144" s="222">
        <v>137</v>
      </c>
      <c r="B144" s="209" t="str">
        <f t="shared" si="33"/>
        <v>12-й год 5-й мес</v>
      </c>
      <c r="C144" s="210">
        <f t="shared" si="39"/>
        <v>45361</v>
      </c>
      <c r="D144" s="211">
        <f t="shared" si="29"/>
        <v>0</v>
      </c>
      <c r="E144" s="212">
        <f t="shared" si="34"/>
        <v>0</v>
      </c>
      <c r="F144" s="212">
        <f t="shared" si="40"/>
        <v>0</v>
      </c>
      <c r="G144" s="213">
        <f t="shared" si="35"/>
        <v>0</v>
      </c>
      <c r="H144" s="214">
        <f t="shared" si="30"/>
        <v>0</v>
      </c>
      <c r="I144" s="212">
        <f t="shared" si="41"/>
        <v>0</v>
      </c>
      <c r="J144" s="212">
        <f t="shared" si="36"/>
        <v>0</v>
      </c>
      <c r="K144" s="215">
        <f t="shared" si="37"/>
        <v>0</v>
      </c>
      <c r="L144" s="228"/>
      <c r="M144" s="232"/>
      <c r="N144" s="216">
        <f t="shared" si="31"/>
        <v>7</v>
      </c>
      <c r="O144" s="184">
        <f t="shared" si="38"/>
        <v>24</v>
      </c>
      <c r="P144" s="185">
        <f t="shared" si="32"/>
        <v>0</v>
      </c>
      <c r="Q144" s="186"/>
      <c r="R144" s="186"/>
      <c r="S144" s="186"/>
      <c r="T144" s="186"/>
      <c r="U144" s="186"/>
      <c r="V144" s="186"/>
      <c r="W144" s="186"/>
      <c r="X144" s="186"/>
      <c r="Y144" s="186"/>
      <c r="Z144" s="186"/>
    </row>
    <row r="145" spans="1:26" x14ac:dyDescent="0.25">
      <c r="A145" s="222">
        <v>138</v>
      </c>
      <c r="B145" s="209" t="str">
        <f t="shared" si="33"/>
        <v>12-й год 6-й мес</v>
      </c>
      <c r="C145" s="210">
        <f t="shared" si="39"/>
        <v>45392</v>
      </c>
      <c r="D145" s="211">
        <f t="shared" si="29"/>
        <v>0</v>
      </c>
      <c r="E145" s="212">
        <f t="shared" si="34"/>
        <v>0</v>
      </c>
      <c r="F145" s="212">
        <f t="shared" si="40"/>
        <v>0</v>
      </c>
      <c r="G145" s="213">
        <f t="shared" si="35"/>
        <v>0</v>
      </c>
      <c r="H145" s="214">
        <f t="shared" si="30"/>
        <v>0</v>
      </c>
      <c r="I145" s="212">
        <f t="shared" si="41"/>
        <v>0</v>
      </c>
      <c r="J145" s="212">
        <f t="shared" si="36"/>
        <v>0</v>
      </c>
      <c r="K145" s="215">
        <f t="shared" si="37"/>
        <v>0</v>
      </c>
      <c r="L145" s="228"/>
      <c r="M145" s="232"/>
      <c r="N145" s="216">
        <f t="shared" si="31"/>
        <v>7</v>
      </c>
      <c r="O145" s="184">
        <f t="shared" si="38"/>
        <v>24</v>
      </c>
      <c r="P145" s="185">
        <f t="shared" si="32"/>
        <v>0</v>
      </c>
      <c r="Q145" s="186"/>
      <c r="R145" s="186"/>
      <c r="S145" s="186"/>
      <c r="T145" s="186"/>
      <c r="U145" s="186"/>
      <c r="V145" s="186"/>
      <c r="W145" s="186"/>
      <c r="X145" s="186"/>
      <c r="Y145" s="186"/>
      <c r="Z145" s="186"/>
    </row>
    <row r="146" spans="1:26" x14ac:dyDescent="0.25">
      <c r="A146" s="222">
        <v>139</v>
      </c>
      <c r="B146" s="209" t="str">
        <f t="shared" si="33"/>
        <v>12-й год 7-й мес</v>
      </c>
      <c r="C146" s="210">
        <f t="shared" si="39"/>
        <v>45422</v>
      </c>
      <c r="D146" s="211">
        <f t="shared" si="29"/>
        <v>0</v>
      </c>
      <c r="E146" s="212">
        <f t="shared" si="34"/>
        <v>0</v>
      </c>
      <c r="F146" s="212">
        <f t="shared" si="40"/>
        <v>0</v>
      </c>
      <c r="G146" s="213">
        <f t="shared" si="35"/>
        <v>0</v>
      </c>
      <c r="H146" s="214">
        <f t="shared" si="30"/>
        <v>0</v>
      </c>
      <c r="I146" s="212">
        <f t="shared" si="41"/>
        <v>0</v>
      </c>
      <c r="J146" s="212">
        <f t="shared" si="36"/>
        <v>0</v>
      </c>
      <c r="K146" s="215">
        <f t="shared" si="37"/>
        <v>0</v>
      </c>
      <c r="L146" s="228"/>
      <c r="M146" s="232"/>
      <c r="N146" s="216">
        <f t="shared" si="31"/>
        <v>7</v>
      </c>
      <c r="O146" s="184">
        <f t="shared" si="38"/>
        <v>24</v>
      </c>
      <c r="P146" s="185">
        <f t="shared" si="32"/>
        <v>0</v>
      </c>
      <c r="Q146" s="186"/>
      <c r="R146" s="186"/>
      <c r="S146" s="186"/>
      <c r="T146" s="186"/>
      <c r="U146" s="186"/>
      <c r="V146" s="186"/>
      <c r="W146" s="186"/>
      <c r="X146" s="186"/>
      <c r="Y146" s="186"/>
      <c r="Z146" s="186"/>
    </row>
    <row r="147" spans="1:26" x14ac:dyDescent="0.25">
      <c r="A147" s="222">
        <v>140</v>
      </c>
      <c r="B147" s="209" t="str">
        <f t="shared" si="33"/>
        <v>12-й год 8-й мес</v>
      </c>
      <c r="C147" s="210">
        <f t="shared" si="39"/>
        <v>45453</v>
      </c>
      <c r="D147" s="211">
        <f t="shared" si="29"/>
        <v>0</v>
      </c>
      <c r="E147" s="212">
        <f t="shared" si="34"/>
        <v>0</v>
      </c>
      <c r="F147" s="212">
        <f t="shared" si="40"/>
        <v>0</v>
      </c>
      <c r="G147" s="213">
        <f t="shared" si="35"/>
        <v>0</v>
      </c>
      <c r="H147" s="214">
        <f t="shared" si="30"/>
        <v>0</v>
      </c>
      <c r="I147" s="212">
        <f t="shared" si="41"/>
        <v>0</v>
      </c>
      <c r="J147" s="212">
        <f t="shared" si="36"/>
        <v>0</v>
      </c>
      <c r="K147" s="215">
        <f t="shared" si="37"/>
        <v>0</v>
      </c>
      <c r="L147" s="228"/>
      <c r="M147" s="232"/>
      <c r="N147" s="216">
        <f t="shared" si="31"/>
        <v>7</v>
      </c>
      <c r="O147" s="184">
        <f t="shared" si="38"/>
        <v>24</v>
      </c>
      <c r="P147" s="185">
        <f t="shared" si="32"/>
        <v>0</v>
      </c>
      <c r="Q147" s="186"/>
      <c r="R147" s="186"/>
      <c r="S147" s="186"/>
      <c r="T147" s="186"/>
      <c r="U147" s="186"/>
      <c r="V147" s="186"/>
      <c r="W147" s="186"/>
      <c r="X147" s="186"/>
      <c r="Y147" s="186"/>
      <c r="Z147" s="186"/>
    </row>
    <row r="148" spans="1:26" x14ac:dyDescent="0.25">
      <c r="A148" s="222">
        <v>141</v>
      </c>
      <c r="B148" s="209" t="str">
        <f t="shared" si="33"/>
        <v>12-й год 9-й мес</v>
      </c>
      <c r="C148" s="210">
        <f t="shared" si="39"/>
        <v>45483</v>
      </c>
      <c r="D148" s="211">
        <f t="shared" si="29"/>
        <v>0</v>
      </c>
      <c r="E148" s="212">
        <f t="shared" si="34"/>
        <v>0</v>
      </c>
      <c r="F148" s="212">
        <f t="shared" si="40"/>
        <v>0</v>
      </c>
      <c r="G148" s="213">
        <f t="shared" si="35"/>
        <v>0</v>
      </c>
      <c r="H148" s="214">
        <f t="shared" si="30"/>
        <v>0</v>
      </c>
      <c r="I148" s="212">
        <f t="shared" si="41"/>
        <v>0</v>
      </c>
      <c r="J148" s="212">
        <f t="shared" si="36"/>
        <v>0</v>
      </c>
      <c r="K148" s="215">
        <f t="shared" si="37"/>
        <v>0</v>
      </c>
      <c r="L148" s="228"/>
      <c r="M148" s="232"/>
      <c r="N148" s="216">
        <f t="shared" si="31"/>
        <v>7</v>
      </c>
      <c r="O148" s="184">
        <f t="shared" si="38"/>
        <v>24</v>
      </c>
      <c r="P148" s="185">
        <f t="shared" si="32"/>
        <v>0</v>
      </c>
      <c r="Q148" s="186"/>
      <c r="R148" s="186"/>
      <c r="S148" s="186"/>
      <c r="T148" s="186"/>
      <c r="U148" s="186"/>
      <c r="V148" s="186"/>
      <c r="W148" s="186"/>
      <c r="X148" s="186"/>
      <c r="Y148" s="186"/>
      <c r="Z148" s="186"/>
    </row>
    <row r="149" spans="1:26" x14ac:dyDescent="0.25">
      <c r="A149" s="222">
        <v>142</v>
      </c>
      <c r="B149" s="209" t="str">
        <f t="shared" si="33"/>
        <v>12-й год 10-й мес</v>
      </c>
      <c r="C149" s="210">
        <f t="shared" si="39"/>
        <v>45514</v>
      </c>
      <c r="D149" s="211">
        <f t="shared" si="29"/>
        <v>0</v>
      </c>
      <c r="E149" s="212">
        <f t="shared" si="34"/>
        <v>0</v>
      </c>
      <c r="F149" s="212">
        <f t="shared" si="40"/>
        <v>0</v>
      </c>
      <c r="G149" s="213">
        <f t="shared" si="35"/>
        <v>0</v>
      </c>
      <c r="H149" s="214">
        <f t="shared" si="30"/>
        <v>0</v>
      </c>
      <c r="I149" s="212">
        <f t="shared" si="41"/>
        <v>0</v>
      </c>
      <c r="J149" s="212">
        <f t="shared" si="36"/>
        <v>0</v>
      </c>
      <c r="K149" s="215">
        <f t="shared" si="37"/>
        <v>0</v>
      </c>
      <c r="L149" s="228"/>
      <c r="M149" s="232"/>
      <c r="N149" s="216">
        <f t="shared" si="31"/>
        <v>7</v>
      </c>
      <c r="O149" s="184">
        <f t="shared" si="38"/>
        <v>24</v>
      </c>
      <c r="P149" s="185">
        <f t="shared" si="32"/>
        <v>0</v>
      </c>
      <c r="Q149" s="186"/>
      <c r="R149" s="186"/>
      <c r="S149" s="186"/>
      <c r="T149" s="186"/>
      <c r="U149" s="186"/>
      <c r="V149" s="186"/>
      <c r="W149" s="186"/>
      <c r="X149" s="186"/>
      <c r="Y149" s="186"/>
      <c r="Z149" s="186"/>
    </row>
    <row r="150" spans="1:26" x14ac:dyDescent="0.25">
      <c r="A150" s="222">
        <v>143</v>
      </c>
      <c r="B150" s="209" t="str">
        <f t="shared" si="33"/>
        <v>12-й год 11-й мес</v>
      </c>
      <c r="C150" s="210">
        <f t="shared" si="39"/>
        <v>45545</v>
      </c>
      <c r="D150" s="211">
        <f t="shared" si="29"/>
        <v>0</v>
      </c>
      <c r="E150" s="212">
        <f t="shared" si="34"/>
        <v>0</v>
      </c>
      <c r="F150" s="212">
        <f t="shared" si="40"/>
        <v>0</v>
      </c>
      <c r="G150" s="213">
        <f t="shared" si="35"/>
        <v>0</v>
      </c>
      <c r="H150" s="214">
        <f t="shared" si="30"/>
        <v>0</v>
      </c>
      <c r="I150" s="212">
        <f t="shared" si="41"/>
        <v>0</v>
      </c>
      <c r="J150" s="212">
        <f t="shared" si="36"/>
        <v>0</v>
      </c>
      <c r="K150" s="215">
        <f t="shared" si="37"/>
        <v>0</v>
      </c>
      <c r="L150" s="228"/>
      <c r="M150" s="232"/>
      <c r="N150" s="216">
        <f t="shared" si="31"/>
        <v>7</v>
      </c>
      <c r="O150" s="184">
        <f t="shared" si="38"/>
        <v>24</v>
      </c>
      <c r="P150" s="185">
        <f t="shared" si="32"/>
        <v>0</v>
      </c>
      <c r="Q150" s="186"/>
      <c r="R150" s="186"/>
      <c r="S150" s="186"/>
      <c r="T150" s="186"/>
      <c r="U150" s="186"/>
      <c r="V150" s="186"/>
      <c r="W150" s="186"/>
      <c r="X150" s="186"/>
      <c r="Y150" s="186"/>
      <c r="Z150" s="186"/>
    </row>
    <row r="151" spans="1:26" x14ac:dyDescent="0.25">
      <c r="A151" s="223">
        <v>144</v>
      </c>
      <c r="B151" s="209" t="str">
        <f t="shared" si="33"/>
        <v>12-й год 12-й мес</v>
      </c>
      <c r="C151" s="210">
        <f t="shared" si="39"/>
        <v>45575</v>
      </c>
      <c r="D151" s="211">
        <f t="shared" si="29"/>
        <v>0</v>
      </c>
      <c r="E151" s="224">
        <f t="shared" si="34"/>
        <v>0</v>
      </c>
      <c r="F151" s="212">
        <f t="shared" si="40"/>
        <v>0</v>
      </c>
      <c r="G151" s="225">
        <f t="shared" si="35"/>
        <v>0</v>
      </c>
      <c r="H151" s="226">
        <f t="shared" si="30"/>
        <v>0</v>
      </c>
      <c r="I151" s="224">
        <f t="shared" si="41"/>
        <v>0</v>
      </c>
      <c r="J151" s="224">
        <f t="shared" si="36"/>
        <v>0</v>
      </c>
      <c r="K151" s="227">
        <f t="shared" si="37"/>
        <v>0</v>
      </c>
      <c r="L151" s="231"/>
      <c r="M151" s="233"/>
      <c r="N151" s="216">
        <f t="shared" si="31"/>
        <v>7</v>
      </c>
      <c r="O151" s="184">
        <f t="shared" si="38"/>
        <v>24</v>
      </c>
      <c r="P151" s="185">
        <f t="shared" si="32"/>
        <v>0</v>
      </c>
      <c r="Q151" s="186"/>
      <c r="R151" s="186"/>
      <c r="S151" s="186"/>
      <c r="T151" s="186"/>
      <c r="U151" s="186"/>
      <c r="V151" s="186"/>
      <c r="W151" s="186"/>
      <c r="X151" s="186"/>
      <c r="Y151" s="186"/>
      <c r="Z151" s="186"/>
    </row>
    <row r="152" spans="1:26" x14ac:dyDescent="0.25">
      <c r="A152" s="208">
        <v>145</v>
      </c>
      <c r="B152" s="209" t="str">
        <f t="shared" si="33"/>
        <v>13-й год 1-й мес</v>
      </c>
      <c r="C152" s="210">
        <f t="shared" si="39"/>
        <v>45606</v>
      </c>
      <c r="D152" s="211">
        <f t="shared" si="29"/>
        <v>0</v>
      </c>
      <c r="E152" s="212">
        <f t="shared" si="34"/>
        <v>0</v>
      </c>
      <c r="F152" s="212">
        <f t="shared" si="40"/>
        <v>0</v>
      </c>
      <c r="G152" s="213">
        <f t="shared" si="35"/>
        <v>0</v>
      </c>
      <c r="H152" s="214">
        <f t="shared" si="30"/>
        <v>0</v>
      </c>
      <c r="I152" s="212">
        <f t="shared" si="41"/>
        <v>0</v>
      </c>
      <c r="J152" s="212">
        <f t="shared" si="36"/>
        <v>0</v>
      </c>
      <c r="K152" s="215">
        <f t="shared" si="37"/>
        <v>0</v>
      </c>
      <c r="L152" s="228"/>
      <c r="M152" s="232"/>
      <c r="N152" s="216">
        <f t="shared" si="31"/>
        <v>7</v>
      </c>
      <c r="O152" s="184">
        <f t="shared" si="38"/>
        <v>24</v>
      </c>
      <c r="P152" s="185">
        <f t="shared" si="32"/>
        <v>0</v>
      </c>
      <c r="Q152" s="186"/>
      <c r="R152" s="186"/>
      <c r="S152" s="186"/>
      <c r="T152" s="186"/>
      <c r="U152" s="186"/>
      <c r="V152" s="186"/>
      <c r="W152" s="186"/>
      <c r="X152" s="186"/>
      <c r="Y152" s="186"/>
      <c r="Z152" s="186"/>
    </row>
    <row r="153" spans="1:26" x14ac:dyDescent="0.25">
      <c r="A153" s="208">
        <v>146</v>
      </c>
      <c r="B153" s="209" t="str">
        <f t="shared" si="33"/>
        <v>13-й год 2-й мес</v>
      </c>
      <c r="C153" s="210">
        <f t="shared" si="39"/>
        <v>45636</v>
      </c>
      <c r="D153" s="211">
        <f t="shared" si="29"/>
        <v>0</v>
      </c>
      <c r="E153" s="212">
        <f t="shared" si="34"/>
        <v>0</v>
      </c>
      <c r="F153" s="212">
        <f t="shared" si="40"/>
        <v>0</v>
      </c>
      <c r="G153" s="213">
        <f t="shared" si="35"/>
        <v>0</v>
      </c>
      <c r="H153" s="214">
        <f t="shared" si="30"/>
        <v>0</v>
      </c>
      <c r="I153" s="212">
        <f t="shared" si="41"/>
        <v>0</v>
      </c>
      <c r="J153" s="212">
        <f t="shared" si="36"/>
        <v>0</v>
      </c>
      <c r="K153" s="215">
        <f t="shared" si="37"/>
        <v>0</v>
      </c>
      <c r="L153" s="228"/>
      <c r="M153" s="232"/>
      <c r="N153" s="216">
        <f t="shared" si="31"/>
        <v>7</v>
      </c>
      <c r="O153" s="184">
        <f t="shared" si="38"/>
        <v>24</v>
      </c>
      <c r="P153" s="185">
        <f t="shared" si="32"/>
        <v>0</v>
      </c>
      <c r="Q153" s="186"/>
      <c r="R153" s="186"/>
      <c r="S153" s="186"/>
      <c r="T153" s="186"/>
      <c r="U153" s="186"/>
      <c r="V153" s="186"/>
      <c r="W153" s="186"/>
      <c r="X153" s="186"/>
      <c r="Y153" s="186"/>
      <c r="Z153" s="186"/>
    </row>
    <row r="154" spans="1:26" x14ac:dyDescent="0.25">
      <c r="A154" s="208">
        <v>147</v>
      </c>
      <c r="B154" s="209" t="str">
        <f t="shared" si="33"/>
        <v>13-й год 3-й мес</v>
      </c>
      <c r="C154" s="210">
        <f t="shared" si="39"/>
        <v>45667</v>
      </c>
      <c r="D154" s="211">
        <f t="shared" si="29"/>
        <v>0</v>
      </c>
      <c r="E154" s="212">
        <f t="shared" si="34"/>
        <v>0</v>
      </c>
      <c r="F154" s="212">
        <f t="shared" si="40"/>
        <v>0</v>
      </c>
      <c r="G154" s="213">
        <f t="shared" si="35"/>
        <v>0</v>
      </c>
      <c r="H154" s="214">
        <f t="shared" si="30"/>
        <v>0</v>
      </c>
      <c r="I154" s="212">
        <f t="shared" si="41"/>
        <v>0</v>
      </c>
      <c r="J154" s="212">
        <f t="shared" si="36"/>
        <v>0</v>
      </c>
      <c r="K154" s="215">
        <f t="shared" si="37"/>
        <v>0</v>
      </c>
      <c r="L154" s="228"/>
      <c r="M154" s="232"/>
      <c r="N154" s="216">
        <f t="shared" si="31"/>
        <v>7</v>
      </c>
      <c r="O154" s="184">
        <f t="shared" si="38"/>
        <v>24</v>
      </c>
      <c r="P154" s="185">
        <f t="shared" si="32"/>
        <v>0</v>
      </c>
      <c r="Q154" s="186"/>
      <c r="R154" s="186"/>
      <c r="S154" s="186"/>
      <c r="T154" s="186"/>
      <c r="U154" s="186"/>
      <c r="V154" s="186"/>
      <c r="W154" s="186"/>
      <c r="X154" s="186"/>
      <c r="Y154" s="186"/>
      <c r="Z154" s="186"/>
    </row>
    <row r="155" spans="1:26" x14ac:dyDescent="0.25">
      <c r="A155" s="208">
        <v>148</v>
      </c>
      <c r="B155" s="209" t="str">
        <f t="shared" si="33"/>
        <v>13-й год 4-й мес</v>
      </c>
      <c r="C155" s="210">
        <f t="shared" si="39"/>
        <v>45698</v>
      </c>
      <c r="D155" s="211">
        <f t="shared" si="29"/>
        <v>0</v>
      </c>
      <c r="E155" s="212">
        <f t="shared" si="34"/>
        <v>0</v>
      </c>
      <c r="F155" s="212">
        <f t="shared" si="40"/>
        <v>0</v>
      </c>
      <c r="G155" s="213">
        <f t="shared" si="35"/>
        <v>0</v>
      </c>
      <c r="H155" s="214">
        <f t="shared" si="30"/>
        <v>0</v>
      </c>
      <c r="I155" s="212">
        <f t="shared" si="41"/>
        <v>0</v>
      </c>
      <c r="J155" s="212">
        <f t="shared" si="36"/>
        <v>0</v>
      </c>
      <c r="K155" s="215">
        <f t="shared" si="37"/>
        <v>0</v>
      </c>
      <c r="L155" s="228"/>
      <c r="M155" s="232"/>
      <c r="N155" s="216">
        <f t="shared" si="31"/>
        <v>7</v>
      </c>
      <c r="O155" s="184">
        <f t="shared" si="38"/>
        <v>24</v>
      </c>
      <c r="P155" s="185">
        <f t="shared" si="32"/>
        <v>0</v>
      </c>
      <c r="Q155" s="186"/>
      <c r="R155" s="186"/>
      <c r="S155" s="186"/>
      <c r="T155" s="186"/>
      <c r="U155" s="186"/>
      <c r="V155" s="186"/>
      <c r="W155" s="186"/>
      <c r="X155" s="186"/>
      <c r="Y155" s="186"/>
      <c r="Z155" s="186"/>
    </row>
    <row r="156" spans="1:26" x14ac:dyDescent="0.25">
      <c r="A156" s="208">
        <v>149</v>
      </c>
      <c r="B156" s="209" t="str">
        <f t="shared" si="33"/>
        <v>13-й год 5-й мес</v>
      </c>
      <c r="C156" s="210">
        <f t="shared" si="39"/>
        <v>45726</v>
      </c>
      <c r="D156" s="211">
        <f t="shared" si="29"/>
        <v>0</v>
      </c>
      <c r="E156" s="212">
        <f t="shared" si="34"/>
        <v>0</v>
      </c>
      <c r="F156" s="212">
        <f t="shared" si="40"/>
        <v>0</v>
      </c>
      <c r="G156" s="213">
        <f t="shared" si="35"/>
        <v>0</v>
      </c>
      <c r="H156" s="214">
        <f t="shared" si="30"/>
        <v>0</v>
      </c>
      <c r="I156" s="212">
        <f t="shared" si="41"/>
        <v>0</v>
      </c>
      <c r="J156" s="212">
        <f t="shared" si="36"/>
        <v>0</v>
      </c>
      <c r="K156" s="215">
        <f t="shared" si="37"/>
        <v>0</v>
      </c>
      <c r="L156" s="228"/>
      <c r="M156" s="232"/>
      <c r="N156" s="216">
        <f t="shared" si="31"/>
        <v>7</v>
      </c>
      <c r="O156" s="184">
        <f t="shared" si="38"/>
        <v>24</v>
      </c>
      <c r="P156" s="185">
        <f t="shared" si="32"/>
        <v>0</v>
      </c>
      <c r="Q156" s="186"/>
      <c r="R156" s="186"/>
      <c r="S156" s="186"/>
      <c r="T156" s="186"/>
      <c r="U156" s="186"/>
      <c r="V156" s="186"/>
      <c r="W156" s="186"/>
      <c r="X156" s="186"/>
      <c r="Y156" s="186"/>
      <c r="Z156" s="186"/>
    </row>
    <row r="157" spans="1:26" x14ac:dyDescent="0.25">
      <c r="A157" s="208">
        <v>150</v>
      </c>
      <c r="B157" s="209" t="str">
        <f t="shared" si="33"/>
        <v>13-й год 6-й мес</v>
      </c>
      <c r="C157" s="210">
        <f t="shared" si="39"/>
        <v>45757</v>
      </c>
      <c r="D157" s="211">
        <f t="shared" si="29"/>
        <v>0</v>
      </c>
      <c r="E157" s="212">
        <f t="shared" si="34"/>
        <v>0</v>
      </c>
      <c r="F157" s="212">
        <f t="shared" si="40"/>
        <v>0</v>
      </c>
      <c r="G157" s="213">
        <f t="shared" si="35"/>
        <v>0</v>
      </c>
      <c r="H157" s="214">
        <f t="shared" si="30"/>
        <v>0</v>
      </c>
      <c r="I157" s="212">
        <f t="shared" si="41"/>
        <v>0</v>
      </c>
      <c r="J157" s="212">
        <f t="shared" si="36"/>
        <v>0</v>
      </c>
      <c r="K157" s="215">
        <f t="shared" si="37"/>
        <v>0</v>
      </c>
      <c r="L157" s="228"/>
      <c r="M157" s="232"/>
      <c r="N157" s="216">
        <f t="shared" si="31"/>
        <v>7</v>
      </c>
      <c r="O157" s="184">
        <f t="shared" si="38"/>
        <v>24</v>
      </c>
      <c r="P157" s="185">
        <f t="shared" si="32"/>
        <v>0</v>
      </c>
      <c r="Q157" s="186"/>
      <c r="R157" s="186"/>
      <c r="S157" s="186"/>
      <c r="T157" s="186"/>
      <c r="U157" s="186"/>
      <c r="V157" s="186"/>
      <c r="W157" s="186"/>
      <c r="X157" s="186"/>
      <c r="Y157" s="186"/>
      <c r="Z157" s="186"/>
    </row>
    <row r="158" spans="1:26" x14ac:dyDescent="0.25">
      <c r="A158" s="208">
        <v>151</v>
      </c>
      <c r="B158" s="209" t="str">
        <f t="shared" si="33"/>
        <v>13-й год 7-й мес</v>
      </c>
      <c r="C158" s="210">
        <f t="shared" si="39"/>
        <v>45787</v>
      </c>
      <c r="D158" s="211">
        <f t="shared" si="29"/>
        <v>0</v>
      </c>
      <c r="E158" s="212">
        <f t="shared" si="34"/>
        <v>0</v>
      </c>
      <c r="F158" s="212">
        <f t="shared" si="40"/>
        <v>0</v>
      </c>
      <c r="G158" s="213">
        <f t="shared" si="35"/>
        <v>0</v>
      </c>
      <c r="H158" s="214">
        <f t="shared" si="30"/>
        <v>0</v>
      </c>
      <c r="I158" s="212">
        <f t="shared" si="41"/>
        <v>0</v>
      </c>
      <c r="J158" s="212">
        <f t="shared" si="36"/>
        <v>0</v>
      </c>
      <c r="K158" s="215">
        <f t="shared" si="37"/>
        <v>0</v>
      </c>
      <c r="L158" s="228"/>
      <c r="M158" s="232"/>
      <c r="N158" s="216">
        <f t="shared" si="31"/>
        <v>7</v>
      </c>
      <c r="O158" s="184">
        <f t="shared" si="38"/>
        <v>24</v>
      </c>
      <c r="P158" s="185">
        <f t="shared" si="32"/>
        <v>0</v>
      </c>
      <c r="Q158" s="186"/>
      <c r="R158" s="186"/>
      <c r="S158" s="186"/>
      <c r="T158" s="186"/>
      <c r="U158" s="186"/>
      <c r="V158" s="186"/>
      <c r="W158" s="186"/>
      <c r="X158" s="186"/>
      <c r="Y158" s="186"/>
      <c r="Z158" s="186"/>
    </row>
    <row r="159" spans="1:26" x14ac:dyDescent="0.25">
      <c r="A159" s="208">
        <v>152</v>
      </c>
      <c r="B159" s="209" t="str">
        <f t="shared" si="33"/>
        <v>13-й год 8-й мес</v>
      </c>
      <c r="C159" s="210">
        <f t="shared" si="39"/>
        <v>45818</v>
      </c>
      <c r="D159" s="211">
        <f t="shared" si="29"/>
        <v>0</v>
      </c>
      <c r="E159" s="212">
        <f t="shared" si="34"/>
        <v>0</v>
      </c>
      <c r="F159" s="212">
        <f t="shared" si="40"/>
        <v>0</v>
      </c>
      <c r="G159" s="213">
        <f t="shared" si="35"/>
        <v>0</v>
      </c>
      <c r="H159" s="214">
        <f t="shared" si="30"/>
        <v>0</v>
      </c>
      <c r="I159" s="212">
        <f t="shared" si="41"/>
        <v>0</v>
      </c>
      <c r="J159" s="212">
        <f t="shared" si="36"/>
        <v>0</v>
      </c>
      <c r="K159" s="215">
        <f t="shared" si="37"/>
        <v>0</v>
      </c>
      <c r="L159" s="228"/>
      <c r="M159" s="232"/>
      <c r="N159" s="216">
        <f t="shared" si="31"/>
        <v>7</v>
      </c>
      <c r="O159" s="184">
        <f t="shared" si="38"/>
        <v>24</v>
      </c>
      <c r="P159" s="185">
        <f t="shared" si="32"/>
        <v>0</v>
      </c>
      <c r="Q159" s="186"/>
      <c r="R159" s="186"/>
      <c r="S159" s="186"/>
      <c r="T159" s="186"/>
      <c r="U159" s="186"/>
      <c r="V159" s="186"/>
      <c r="W159" s="186"/>
      <c r="X159" s="186"/>
      <c r="Y159" s="186"/>
      <c r="Z159" s="186"/>
    </row>
    <row r="160" spans="1:26" x14ac:dyDescent="0.25">
      <c r="A160" s="208">
        <v>153</v>
      </c>
      <c r="B160" s="209" t="str">
        <f t="shared" si="33"/>
        <v>13-й год 9-й мес</v>
      </c>
      <c r="C160" s="210">
        <f t="shared" si="39"/>
        <v>45848</v>
      </c>
      <c r="D160" s="211">
        <f t="shared" si="29"/>
        <v>0</v>
      </c>
      <c r="E160" s="212">
        <f t="shared" si="34"/>
        <v>0</v>
      </c>
      <c r="F160" s="212">
        <f t="shared" si="40"/>
        <v>0</v>
      </c>
      <c r="G160" s="213">
        <f t="shared" si="35"/>
        <v>0</v>
      </c>
      <c r="H160" s="214">
        <f t="shared" si="30"/>
        <v>0</v>
      </c>
      <c r="I160" s="212">
        <f t="shared" si="41"/>
        <v>0</v>
      </c>
      <c r="J160" s="212">
        <f t="shared" si="36"/>
        <v>0</v>
      </c>
      <c r="K160" s="215">
        <f t="shared" si="37"/>
        <v>0</v>
      </c>
      <c r="L160" s="228"/>
      <c r="M160" s="232"/>
      <c r="N160" s="216">
        <f t="shared" si="31"/>
        <v>7</v>
      </c>
      <c r="O160" s="184">
        <f t="shared" si="38"/>
        <v>24</v>
      </c>
      <c r="P160" s="185">
        <f t="shared" si="32"/>
        <v>0</v>
      </c>
      <c r="Q160" s="186"/>
      <c r="R160" s="186"/>
      <c r="S160" s="186"/>
      <c r="T160" s="186"/>
      <c r="U160" s="186"/>
      <c r="V160" s="186"/>
      <c r="W160" s="186"/>
      <c r="X160" s="186"/>
      <c r="Y160" s="186"/>
      <c r="Z160" s="186"/>
    </row>
    <row r="161" spans="1:26" x14ac:dyDescent="0.25">
      <c r="A161" s="208">
        <v>154</v>
      </c>
      <c r="B161" s="209" t="str">
        <f t="shared" si="33"/>
        <v>13-й год 10-й мес</v>
      </c>
      <c r="C161" s="210">
        <f t="shared" si="39"/>
        <v>45879</v>
      </c>
      <c r="D161" s="211">
        <f t="shared" si="29"/>
        <v>0</v>
      </c>
      <c r="E161" s="212">
        <f t="shared" si="34"/>
        <v>0</v>
      </c>
      <c r="F161" s="212">
        <f t="shared" si="40"/>
        <v>0</v>
      </c>
      <c r="G161" s="213">
        <f t="shared" si="35"/>
        <v>0</v>
      </c>
      <c r="H161" s="214">
        <f t="shared" si="30"/>
        <v>0</v>
      </c>
      <c r="I161" s="212">
        <f t="shared" si="41"/>
        <v>0</v>
      </c>
      <c r="J161" s="212">
        <f t="shared" si="36"/>
        <v>0</v>
      </c>
      <c r="K161" s="215">
        <f t="shared" si="37"/>
        <v>0</v>
      </c>
      <c r="L161" s="228"/>
      <c r="M161" s="232"/>
      <c r="N161" s="216">
        <f t="shared" si="31"/>
        <v>7</v>
      </c>
      <c r="O161" s="184">
        <f t="shared" si="38"/>
        <v>24</v>
      </c>
      <c r="P161" s="185">
        <f t="shared" si="32"/>
        <v>0</v>
      </c>
      <c r="Q161" s="186"/>
      <c r="R161" s="186"/>
      <c r="S161" s="186"/>
      <c r="T161" s="186"/>
      <c r="U161" s="186"/>
      <c r="V161" s="186"/>
      <c r="W161" s="186"/>
      <c r="X161" s="186"/>
      <c r="Y161" s="186"/>
      <c r="Z161" s="186"/>
    </row>
    <row r="162" spans="1:26" x14ac:dyDescent="0.25">
      <c r="A162" s="208">
        <v>155</v>
      </c>
      <c r="B162" s="209" t="str">
        <f t="shared" si="33"/>
        <v>13-й год 11-й мес</v>
      </c>
      <c r="C162" s="210">
        <f t="shared" si="39"/>
        <v>45910</v>
      </c>
      <c r="D162" s="211">
        <f t="shared" si="29"/>
        <v>0</v>
      </c>
      <c r="E162" s="212">
        <f t="shared" si="34"/>
        <v>0</v>
      </c>
      <c r="F162" s="212">
        <f t="shared" si="40"/>
        <v>0</v>
      </c>
      <c r="G162" s="213">
        <f t="shared" si="35"/>
        <v>0</v>
      </c>
      <c r="H162" s="214">
        <f t="shared" si="30"/>
        <v>0</v>
      </c>
      <c r="I162" s="212">
        <f t="shared" si="41"/>
        <v>0</v>
      </c>
      <c r="J162" s="212">
        <f t="shared" si="36"/>
        <v>0</v>
      </c>
      <c r="K162" s="215">
        <f t="shared" si="37"/>
        <v>0</v>
      </c>
      <c r="L162" s="228"/>
      <c r="M162" s="232"/>
      <c r="N162" s="216">
        <f t="shared" si="31"/>
        <v>7</v>
      </c>
      <c r="O162" s="184">
        <f t="shared" si="38"/>
        <v>24</v>
      </c>
      <c r="P162" s="185">
        <f t="shared" si="32"/>
        <v>0</v>
      </c>
      <c r="Q162" s="186"/>
      <c r="R162" s="186"/>
      <c r="S162" s="186"/>
      <c r="T162" s="186"/>
      <c r="U162" s="186"/>
      <c r="V162" s="186"/>
      <c r="W162" s="186"/>
      <c r="X162" s="186"/>
      <c r="Y162" s="186"/>
      <c r="Z162" s="186"/>
    </row>
    <row r="163" spans="1:26" x14ac:dyDescent="0.25">
      <c r="A163" s="208">
        <v>156</v>
      </c>
      <c r="B163" s="209" t="str">
        <f t="shared" si="33"/>
        <v>13-й год 12-й мес</v>
      </c>
      <c r="C163" s="210">
        <f t="shared" si="39"/>
        <v>45940</v>
      </c>
      <c r="D163" s="211">
        <f t="shared" si="29"/>
        <v>0</v>
      </c>
      <c r="E163" s="212">
        <f t="shared" si="34"/>
        <v>0</v>
      </c>
      <c r="F163" s="212">
        <f t="shared" si="40"/>
        <v>0</v>
      </c>
      <c r="G163" s="213">
        <f t="shared" si="35"/>
        <v>0</v>
      </c>
      <c r="H163" s="214">
        <f t="shared" si="30"/>
        <v>0</v>
      </c>
      <c r="I163" s="212">
        <f t="shared" si="41"/>
        <v>0</v>
      </c>
      <c r="J163" s="212">
        <f t="shared" si="36"/>
        <v>0</v>
      </c>
      <c r="K163" s="215">
        <f t="shared" si="37"/>
        <v>0</v>
      </c>
      <c r="L163" s="228"/>
      <c r="M163" s="232"/>
      <c r="N163" s="216">
        <f t="shared" si="31"/>
        <v>7</v>
      </c>
      <c r="O163" s="184">
        <f t="shared" si="38"/>
        <v>24</v>
      </c>
      <c r="P163" s="185">
        <f t="shared" si="32"/>
        <v>0</v>
      </c>
      <c r="Q163" s="186"/>
      <c r="R163" s="186"/>
      <c r="S163" s="186"/>
      <c r="T163" s="186"/>
      <c r="U163" s="186"/>
      <c r="V163" s="186"/>
      <c r="W163" s="186"/>
      <c r="X163" s="186"/>
      <c r="Y163" s="186"/>
      <c r="Z163" s="186"/>
    </row>
    <row r="164" spans="1:26" x14ac:dyDescent="0.25">
      <c r="A164" s="217">
        <v>157</v>
      </c>
      <c r="B164" s="209" t="str">
        <f t="shared" si="33"/>
        <v>14-й год 1-й мес</v>
      </c>
      <c r="C164" s="210">
        <f t="shared" si="39"/>
        <v>45971</v>
      </c>
      <c r="D164" s="211">
        <f t="shared" si="29"/>
        <v>0</v>
      </c>
      <c r="E164" s="218">
        <f t="shared" si="34"/>
        <v>0</v>
      </c>
      <c r="F164" s="212">
        <f t="shared" si="40"/>
        <v>0</v>
      </c>
      <c r="G164" s="219">
        <f t="shared" si="35"/>
        <v>0</v>
      </c>
      <c r="H164" s="220">
        <f t="shared" si="30"/>
        <v>0</v>
      </c>
      <c r="I164" s="218">
        <f t="shared" si="41"/>
        <v>0</v>
      </c>
      <c r="J164" s="218">
        <f t="shared" si="36"/>
        <v>0</v>
      </c>
      <c r="K164" s="221">
        <f t="shared" si="37"/>
        <v>0</v>
      </c>
      <c r="L164" s="230"/>
      <c r="M164" s="229"/>
      <c r="N164" s="216">
        <f t="shared" si="31"/>
        <v>7</v>
      </c>
      <c r="O164" s="184">
        <f t="shared" si="38"/>
        <v>24</v>
      </c>
      <c r="P164" s="185">
        <f t="shared" si="32"/>
        <v>0</v>
      </c>
      <c r="Q164" s="186"/>
      <c r="R164" s="186"/>
      <c r="S164" s="186"/>
      <c r="T164" s="186"/>
      <c r="U164" s="186"/>
      <c r="V164" s="186"/>
      <c r="W164" s="186"/>
      <c r="X164" s="186"/>
      <c r="Y164" s="186"/>
      <c r="Z164" s="186"/>
    </row>
    <row r="165" spans="1:26" x14ac:dyDescent="0.25">
      <c r="A165" s="222">
        <v>158</v>
      </c>
      <c r="B165" s="209" t="str">
        <f t="shared" si="33"/>
        <v>14-й год 2-й мес</v>
      </c>
      <c r="C165" s="210">
        <f t="shared" si="39"/>
        <v>46001</v>
      </c>
      <c r="D165" s="211">
        <f t="shared" si="29"/>
        <v>0</v>
      </c>
      <c r="E165" s="212">
        <f t="shared" si="34"/>
        <v>0</v>
      </c>
      <c r="F165" s="212">
        <f t="shared" si="40"/>
        <v>0</v>
      </c>
      <c r="G165" s="213">
        <f t="shared" si="35"/>
        <v>0</v>
      </c>
      <c r="H165" s="214">
        <f t="shared" si="30"/>
        <v>0</v>
      </c>
      <c r="I165" s="212">
        <f t="shared" si="41"/>
        <v>0</v>
      </c>
      <c r="J165" s="212">
        <f t="shared" si="36"/>
        <v>0</v>
      </c>
      <c r="K165" s="215">
        <f t="shared" si="37"/>
        <v>0</v>
      </c>
      <c r="L165" s="228"/>
      <c r="M165" s="232"/>
      <c r="N165" s="216">
        <f t="shared" si="31"/>
        <v>7</v>
      </c>
      <c r="O165" s="184">
        <f t="shared" si="38"/>
        <v>24</v>
      </c>
      <c r="P165" s="185">
        <f t="shared" si="32"/>
        <v>0</v>
      </c>
      <c r="Q165" s="186"/>
      <c r="R165" s="186"/>
      <c r="S165" s="186"/>
      <c r="T165" s="186"/>
      <c r="U165" s="186"/>
      <c r="V165" s="186"/>
      <c r="W165" s="186"/>
      <c r="X165" s="186"/>
      <c r="Y165" s="186"/>
      <c r="Z165" s="186"/>
    </row>
    <row r="166" spans="1:26" x14ac:dyDescent="0.25">
      <c r="A166" s="222">
        <v>159</v>
      </c>
      <c r="B166" s="209" t="str">
        <f t="shared" si="33"/>
        <v>14-й год 3-й мес</v>
      </c>
      <c r="C166" s="210">
        <f t="shared" si="39"/>
        <v>46032</v>
      </c>
      <c r="D166" s="211">
        <f t="shared" si="29"/>
        <v>0</v>
      </c>
      <c r="E166" s="212">
        <f t="shared" si="34"/>
        <v>0</v>
      </c>
      <c r="F166" s="212">
        <f t="shared" si="40"/>
        <v>0</v>
      </c>
      <c r="G166" s="213">
        <f t="shared" si="35"/>
        <v>0</v>
      </c>
      <c r="H166" s="214">
        <f t="shared" si="30"/>
        <v>0</v>
      </c>
      <c r="I166" s="212">
        <f t="shared" si="41"/>
        <v>0</v>
      </c>
      <c r="J166" s="212">
        <f t="shared" si="36"/>
        <v>0</v>
      </c>
      <c r="K166" s="215">
        <f t="shared" si="37"/>
        <v>0</v>
      </c>
      <c r="L166" s="228"/>
      <c r="M166" s="232"/>
      <c r="N166" s="216">
        <f t="shared" si="31"/>
        <v>7</v>
      </c>
      <c r="O166" s="184">
        <f t="shared" si="38"/>
        <v>24</v>
      </c>
      <c r="P166" s="185">
        <f t="shared" si="32"/>
        <v>0</v>
      </c>
      <c r="Q166" s="186"/>
      <c r="R166" s="186"/>
      <c r="S166" s="186"/>
      <c r="T166" s="186"/>
      <c r="U166" s="186"/>
      <c r="V166" s="186"/>
      <c r="W166" s="186"/>
      <c r="X166" s="186"/>
      <c r="Y166" s="186"/>
      <c r="Z166" s="186"/>
    </row>
    <row r="167" spans="1:26" x14ac:dyDescent="0.25">
      <c r="A167" s="222">
        <v>160</v>
      </c>
      <c r="B167" s="209" t="str">
        <f t="shared" si="33"/>
        <v>14-й год 4-й мес</v>
      </c>
      <c r="C167" s="210">
        <f t="shared" si="39"/>
        <v>46063</v>
      </c>
      <c r="D167" s="211">
        <f t="shared" si="29"/>
        <v>0</v>
      </c>
      <c r="E167" s="212">
        <f t="shared" si="34"/>
        <v>0</v>
      </c>
      <c r="F167" s="212">
        <f t="shared" si="40"/>
        <v>0</v>
      </c>
      <c r="G167" s="213">
        <f t="shared" si="35"/>
        <v>0</v>
      </c>
      <c r="H167" s="214">
        <f t="shared" si="30"/>
        <v>0</v>
      </c>
      <c r="I167" s="212">
        <f t="shared" si="41"/>
        <v>0</v>
      </c>
      <c r="J167" s="212">
        <f t="shared" si="36"/>
        <v>0</v>
      </c>
      <c r="K167" s="215">
        <f t="shared" si="37"/>
        <v>0</v>
      </c>
      <c r="L167" s="228"/>
      <c r="M167" s="232"/>
      <c r="N167" s="216">
        <f t="shared" si="31"/>
        <v>7</v>
      </c>
      <c r="O167" s="184">
        <f t="shared" si="38"/>
        <v>24</v>
      </c>
      <c r="P167" s="185">
        <f t="shared" si="32"/>
        <v>0</v>
      </c>
      <c r="Q167" s="186"/>
      <c r="R167" s="186"/>
      <c r="S167" s="186"/>
      <c r="T167" s="186"/>
      <c r="U167" s="186"/>
      <c r="V167" s="186"/>
      <c r="W167" s="186"/>
      <c r="X167" s="186"/>
      <c r="Y167" s="186"/>
      <c r="Z167" s="186"/>
    </row>
    <row r="168" spans="1:26" x14ac:dyDescent="0.25">
      <c r="A168" s="222">
        <v>161</v>
      </c>
      <c r="B168" s="209" t="str">
        <f t="shared" si="33"/>
        <v>14-й год 5-й мес</v>
      </c>
      <c r="C168" s="210">
        <f t="shared" si="39"/>
        <v>46091</v>
      </c>
      <c r="D168" s="211">
        <f t="shared" si="29"/>
        <v>0</v>
      </c>
      <c r="E168" s="212">
        <f t="shared" si="34"/>
        <v>0</v>
      </c>
      <c r="F168" s="212">
        <f t="shared" si="40"/>
        <v>0</v>
      </c>
      <c r="G168" s="213">
        <f t="shared" si="35"/>
        <v>0</v>
      </c>
      <c r="H168" s="214">
        <f t="shared" si="30"/>
        <v>0</v>
      </c>
      <c r="I168" s="212">
        <f t="shared" si="41"/>
        <v>0</v>
      </c>
      <c r="J168" s="212">
        <f t="shared" si="36"/>
        <v>0</v>
      </c>
      <c r="K168" s="215">
        <f t="shared" si="37"/>
        <v>0</v>
      </c>
      <c r="L168" s="228"/>
      <c r="M168" s="232"/>
      <c r="N168" s="216">
        <f t="shared" si="31"/>
        <v>7</v>
      </c>
      <c r="O168" s="184">
        <f t="shared" si="38"/>
        <v>24</v>
      </c>
      <c r="P168" s="185">
        <f t="shared" si="32"/>
        <v>0</v>
      </c>
      <c r="Q168" s="186"/>
      <c r="R168" s="186"/>
      <c r="S168" s="186"/>
      <c r="T168" s="186"/>
      <c r="U168" s="186"/>
      <c r="V168" s="186"/>
      <c r="W168" s="186"/>
      <c r="X168" s="186"/>
      <c r="Y168" s="186"/>
      <c r="Z168" s="186"/>
    </row>
    <row r="169" spans="1:26" x14ac:dyDescent="0.25">
      <c r="A169" s="222">
        <v>162</v>
      </c>
      <c r="B169" s="209" t="str">
        <f t="shared" si="33"/>
        <v>14-й год 6-й мес</v>
      </c>
      <c r="C169" s="210">
        <f t="shared" si="39"/>
        <v>46122</v>
      </c>
      <c r="D169" s="211">
        <f t="shared" si="29"/>
        <v>0</v>
      </c>
      <c r="E169" s="212">
        <f t="shared" si="34"/>
        <v>0</v>
      </c>
      <c r="F169" s="212">
        <f t="shared" si="40"/>
        <v>0</v>
      </c>
      <c r="G169" s="213">
        <f t="shared" si="35"/>
        <v>0</v>
      </c>
      <c r="H169" s="214">
        <f t="shared" si="30"/>
        <v>0</v>
      </c>
      <c r="I169" s="212">
        <f t="shared" si="41"/>
        <v>0</v>
      </c>
      <c r="J169" s="212">
        <f t="shared" si="36"/>
        <v>0</v>
      </c>
      <c r="K169" s="215">
        <f t="shared" si="37"/>
        <v>0</v>
      </c>
      <c r="L169" s="228"/>
      <c r="M169" s="232"/>
      <c r="N169" s="216">
        <f t="shared" si="31"/>
        <v>7</v>
      </c>
      <c r="O169" s="184">
        <f t="shared" si="38"/>
        <v>24</v>
      </c>
      <c r="P169" s="185">
        <f t="shared" si="32"/>
        <v>0</v>
      </c>
      <c r="Q169" s="186"/>
      <c r="R169" s="186"/>
      <c r="S169" s="186"/>
      <c r="T169" s="186"/>
      <c r="U169" s="186"/>
      <c r="V169" s="186"/>
      <c r="W169" s="186"/>
      <c r="X169" s="186"/>
      <c r="Y169" s="186"/>
      <c r="Z169" s="186"/>
    </row>
    <row r="170" spans="1:26" x14ac:dyDescent="0.25">
      <c r="A170" s="222">
        <v>163</v>
      </c>
      <c r="B170" s="209" t="str">
        <f t="shared" si="33"/>
        <v>14-й год 7-й мес</v>
      </c>
      <c r="C170" s="210">
        <f t="shared" si="39"/>
        <v>46152</v>
      </c>
      <c r="D170" s="211">
        <f t="shared" si="29"/>
        <v>0</v>
      </c>
      <c r="E170" s="212">
        <f t="shared" si="34"/>
        <v>0</v>
      </c>
      <c r="F170" s="212">
        <f t="shared" si="40"/>
        <v>0</v>
      </c>
      <c r="G170" s="213">
        <f t="shared" si="35"/>
        <v>0</v>
      </c>
      <c r="H170" s="214">
        <f t="shared" si="30"/>
        <v>0</v>
      </c>
      <c r="I170" s="212">
        <f t="shared" si="41"/>
        <v>0</v>
      </c>
      <c r="J170" s="212">
        <f t="shared" si="36"/>
        <v>0</v>
      </c>
      <c r="K170" s="215">
        <f t="shared" si="37"/>
        <v>0</v>
      </c>
      <c r="L170" s="228"/>
      <c r="M170" s="232"/>
      <c r="N170" s="216">
        <f t="shared" si="31"/>
        <v>7</v>
      </c>
      <c r="O170" s="184">
        <f t="shared" si="38"/>
        <v>24</v>
      </c>
      <c r="P170" s="185">
        <f t="shared" si="32"/>
        <v>0</v>
      </c>
      <c r="Q170" s="186"/>
      <c r="R170" s="186"/>
      <c r="S170" s="186"/>
      <c r="T170" s="186"/>
      <c r="U170" s="186"/>
      <c r="V170" s="186"/>
      <c r="W170" s="186"/>
      <c r="X170" s="186"/>
      <c r="Y170" s="186"/>
      <c r="Z170" s="186"/>
    </row>
    <row r="171" spans="1:26" x14ac:dyDescent="0.25">
      <c r="A171" s="222">
        <v>164</v>
      </c>
      <c r="B171" s="209" t="str">
        <f t="shared" si="33"/>
        <v>14-й год 8-й мес</v>
      </c>
      <c r="C171" s="210">
        <f t="shared" si="39"/>
        <v>46183</v>
      </c>
      <c r="D171" s="211">
        <f t="shared" si="29"/>
        <v>0</v>
      </c>
      <c r="E171" s="212">
        <f t="shared" si="34"/>
        <v>0</v>
      </c>
      <c r="F171" s="212">
        <f t="shared" si="40"/>
        <v>0</v>
      </c>
      <c r="G171" s="213">
        <f t="shared" si="35"/>
        <v>0</v>
      </c>
      <c r="H171" s="214">
        <f t="shared" si="30"/>
        <v>0</v>
      </c>
      <c r="I171" s="212">
        <f t="shared" si="41"/>
        <v>0</v>
      </c>
      <c r="J171" s="212">
        <f t="shared" si="36"/>
        <v>0</v>
      </c>
      <c r="K171" s="215">
        <f t="shared" si="37"/>
        <v>0</v>
      </c>
      <c r="L171" s="228"/>
      <c r="M171" s="232"/>
      <c r="N171" s="216">
        <f t="shared" si="31"/>
        <v>7</v>
      </c>
      <c r="O171" s="184">
        <f t="shared" si="38"/>
        <v>24</v>
      </c>
      <c r="P171" s="185">
        <f t="shared" si="32"/>
        <v>0</v>
      </c>
      <c r="Q171" s="186"/>
      <c r="R171" s="186"/>
      <c r="S171" s="186"/>
      <c r="T171" s="186"/>
      <c r="U171" s="186"/>
      <c r="V171" s="186"/>
      <c r="W171" s="186"/>
      <c r="X171" s="186"/>
      <c r="Y171" s="186"/>
      <c r="Z171" s="186"/>
    </row>
    <row r="172" spans="1:26" x14ac:dyDescent="0.25">
      <c r="A172" s="222">
        <v>165</v>
      </c>
      <c r="B172" s="209" t="str">
        <f t="shared" si="33"/>
        <v>14-й год 9-й мес</v>
      </c>
      <c r="C172" s="210">
        <f t="shared" si="39"/>
        <v>46213</v>
      </c>
      <c r="D172" s="211">
        <f t="shared" si="29"/>
        <v>0</v>
      </c>
      <c r="E172" s="212">
        <f t="shared" si="34"/>
        <v>0</v>
      </c>
      <c r="F172" s="212">
        <f t="shared" si="40"/>
        <v>0</v>
      </c>
      <c r="G172" s="213">
        <f t="shared" si="35"/>
        <v>0</v>
      </c>
      <c r="H172" s="214">
        <f t="shared" si="30"/>
        <v>0</v>
      </c>
      <c r="I172" s="212">
        <f t="shared" si="41"/>
        <v>0</v>
      </c>
      <c r="J172" s="212">
        <f t="shared" si="36"/>
        <v>0</v>
      </c>
      <c r="K172" s="215">
        <f t="shared" si="37"/>
        <v>0</v>
      </c>
      <c r="L172" s="228"/>
      <c r="M172" s="232"/>
      <c r="N172" s="216">
        <f t="shared" si="31"/>
        <v>7</v>
      </c>
      <c r="O172" s="184">
        <f t="shared" si="38"/>
        <v>24</v>
      </c>
      <c r="P172" s="185">
        <f t="shared" si="32"/>
        <v>0</v>
      </c>
      <c r="Q172" s="186"/>
      <c r="R172" s="186"/>
      <c r="S172" s="186"/>
      <c r="T172" s="186"/>
      <c r="U172" s="186"/>
      <c r="V172" s="186"/>
      <c r="W172" s="186"/>
      <c r="X172" s="186"/>
      <c r="Y172" s="186"/>
      <c r="Z172" s="186"/>
    </row>
    <row r="173" spans="1:26" x14ac:dyDescent="0.25">
      <c r="A173" s="222">
        <v>166</v>
      </c>
      <c r="B173" s="209" t="str">
        <f t="shared" si="33"/>
        <v>14-й год 10-й мес</v>
      </c>
      <c r="C173" s="210">
        <f t="shared" si="39"/>
        <v>46244</v>
      </c>
      <c r="D173" s="211">
        <f t="shared" si="29"/>
        <v>0</v>
      </c>
      <c r="E173" s="212">
        <f t="shared" si="34"/>
        <v>0</v>
      </c>
      <c r="F173" s="212">
        <f t="shared" si="40"/>
        <v>0</v>
      </c>
      <c r="G173" s="213">
        <f t="shared" si="35"/>
        <v>0</v>
      </c>
      <c r="H173" s="214">
        <f t="shared" si="30"/>
        <v>0</v>
      </c>
      <c r="I173" s="212">
        <f t="shared" si="41"/>
        <v>0</v>
      </c>
      <c r="J173" s="212">
        <f t="shared" si="36"/>
        <v>0</v>
      </c>
      <c r="K173" s="215">
        <f t="shared" si="37"/>
        <v>0</v>
      </c>
      <c r="L173" s="228"/>
      <c r="M173" s="232"/>
      <c r="N173" s="216">
        <f t="shared" si="31"/>
        <v>7</v>
      </c>
      <c r="O173" s="184">
        <f t="shared" si="38"/>
        <v>24</v>
      </c>
      <c r="P173" s="185">
        <f t="shared" si="32"/>
        <v>0</v>
      </c>
      <c r="Q173" s="186"/>
      <c r="R173" s="186"/>
      <c r="S173" s="186"/>
      <c r="T173" s="186"/>
      <c r="U173" s="186"/>
      <c r="V173" s="186"/>
      <c r="W173" s="186"/>
      <c r="X173" s="186"/>
      <c r="Y173" s="186"/>
      <c r="Z173" s="186"/>
    </row>
    <row r="174" spans="1:26" x14ac:dyDescent="0.25">
      <c r="A174" s="222">
        <v>167</v>
      </c>
      <c r="B174" s="209" t="str">
        <f t="shared" si="33"/>
        <v>14-й год 11-й мес</v>
      </c>
      <c r="C174" s="210">
        <f t="shared" si="39"/>
        <v>46275</v>
      </c>
      <c r="D174" s="211">
        <f t="shared" si="29"/>
        <v>0</v>
      </c>
      <c r="E174" s="212">
        <f t="shared" si="34"/>
        <v>0</v>
      </c>
      <c r="F174" s="212">
        <f t="shared" si="40"/>
        <v>0</v>
      </c>
      <c r="G174" s="213">
        <f t="shared" si="35"/>
        <v>0</v>
      </c>
      <c r="H174" s="214">
        <f t="shared" si="30"/>
        <v>0</v>
      </c>
      <c r="I174" s="212">
        <f t="shared" si="41"/>
        <v>0</v>
      </c>
      <c r="J174" s="212">
        <f t="shared" si="36"/>
        <v>0</v>
      </c>
      <c r="K174" s="215">
        <f t="shared" si="37"/>
        <v>0</v>
      </c>
      <c r="L174" s="228"/>
      <c r="M174" s="232"/>
      <c r="N174" s="216">
        <f t="shared" si="31"/>
        <v>7</v>
      </c>
      <c r="O174" s="184">
        <f t="shared" si="38"/>
        <v>24</v>
      </c>
      <c r="P174" s="185">
        <f t="shared" si="32"/>
        <v>0</v>
      </c>
      <c r="Q174" s="186"/>
      <c r="R174" s="186"/>
      <c r="S174" s="186"/>
      <c r="T174" s="186"/>
      <c r="U174" s="186"/>
      <c r="V174" s="186"/>
      <c r="W174" s="186"/>
      <c r="X174" s="186"/>
      <c r="Y174" s="186"/>
      <c r="Z174" s="186"/>
    </row>
    <row r="175" spans="1:26" x14ac:dyDescent="0.25">
      <c r="A175" s="223">
        <v>168</v>
      </c>
      <c r="B175" s="209" t="str">
        <f t="shared" si="33"/>
        <v>14-й год 12-й мес</v>
      </c>
      <c r="C175" s="210">
        <f t="shared" si="39"/>
        <v>46305</v>
      </c>
      <c r="D175" s="211">
        <f t="shared" si="29"/>
        <v>0</v>
      </c>
      <c r="E175" s="224">
        <f t="shared" si="34"/>
        <v>0</v>
      </c>
      <c r="F175" s="212">
        <f t="shared" si="40"/>
        <v>0</v>
      </c>
      <c r="G175" s="225">
        <f t="shared" si="35"/>
        <v>0</v>
      </c>
      <c r="H175" s="226">
        <f t="shared" si="30"/>
        <v>0</v>
      </c>
      <c r="I175" s="224">
        <f t="shared" si="41"/>
        <v>0</v>
      </c>
      <c r="J175" s="224">
        <f t="shared" si="36"/>
        <v>0</v>
      </c>
      <c r="K175" s="227">
        <f t="shared" si="37"/>
        <v>0</v>
      </c>
      <c r="L175" s="231"/>
      <c r="M175" s="233"/>
      <c r="N175" s="216">
        <f t="shared" si="31"/>
        <v>7</v>
      </c>
      <c r="O175" s="184">
        <f t="shared" si="38"/>
        <v>24</v>
      </c>
      <c r="P175" s="185">
        <f t="shared" si="32"/>
        <v>0</v>
      </c>
      <c r="Q175" s="186"/>
      <c r="R175" s="186"/>
      <c r="S175" s="186"/>
      <c r="T175" s="186"/>
      <c r="U175" s="186"/>
      <c r="V175" s="186"/>
      <c r="W175" s="186"/>
      <c r="X175" s="186"/>
      <c r="Y175" s="186"/>
      <c r="Z175" s="186"/>
    </row>
    <row r="176" spans="1:26" x14ac:dyDescent="0.25">
      <c r="A176" s="208">
        <v>169</v>
      </c>
      <c r="B176" s="209" t="str">
        <f t="shared" si="33"/>
        <v>15-й год 1-й мес</v>
      </c>
      <c r="C176" s="210">
        <f t="shared" si="39"/>
        <v>46336</v>
      </c>
      <c r="D176" s="211">
        <f t="shared" si="29"/>
        <v>0</v>
      </c>
      <c r="E176" s="212">
        <f t="shared" si="34"/>
        <v>0</v>
      </c>
      <c r="F176" s="212">
        <f t="shared" si="40"/>
        <v>0</v>
      </c>
      <c r="G176" s="213">
        <f t="shared" si="35"/>
        <v>0</v>
      </c>
      <c r="H176" s="214">
        <f t="shared" si="30"/>
        <v>0</v>
      </c>
      <c r="I176" s="212">
        <f t="shared" si="41"/>
        <v>0</v>
      </c>
      <c r="J176" s="212">
        <f t="shared" si="36"/>
        <v>0</v>
      </c>
      <c r="K176" s="215">
        <f t="shared" si="37"/>
        <v>0</v>
      </c>
      <c r="L176" s="228"/>
      <c r="M176" s="232"/>
      <c r="N176" s="216">
        <f t="shared" si="31"/>
        <v>7</v>
      </c>
      <c r="O176" s="184">
        <f t="shared" si="38"/>
        <v>24</v>
      </c>
      <c r="P176" s="185">
        <f t="shared" si="32"/>
        <v>0</v>
      </c>
      <c r="Q176" s="186"/>
      <c r="R176" s="186"/>
      <c r="S176" s="186"/>
      <c r="T176" s="186"/>
      <c r="U176" s="186"/>
      <c r="V176" s="186"/>
      <c r="W176" s="186"/>
      <c r="X176" s="186"/>
      <c r="Y176" s="186"/>
      <c r="Z176" s="186"/>
    </row>
    <row r="177" spans="1:26" x14ac:dyDescent="0.25">
      <c r="A177" s="208">
        <v>170</v>
      </c>
      <c r="B177" s="209" t="str">
        <f t="shared" si="33"/>
        <v>15-й год 2-й мес</v>
      </c>
      <c r="C177" s="210">
        <f t="shared" si="39"/>
        <v>46366</v>
      </c>
      <c r="D177" s="211">
        <f t="shared" si="29"/>
        <v>0</v>
      </c>
      <c r="E177" s="212">
        <f t="shared" si="34"/>
        <v>0</v>
      </c>
      <c r="F177" s="212">
        <f t="shared" si="40"/>
        <v>0</v>
      </c>
      <c r="G177" s="213">
        <f t="shared" si="35"/>
        <v>0</v>
      </c>
      <c r="H177" s="214">
        <f t="shared" si="30"/>
        <v>0</v>
      </c>
      <c r="I177" s="212">
        <f t="shared" si="41"/>
        <v>0</v>
      </c>
      <c r="J177" s="212">
        <f t="shared" si="36"/>
        <v>0</v>
      </c>
      <c r="K177" s="215">
        <f t="shared" si="37"/>
        <v>0</v>
      </c>
      <c r="L177" s="228"/>
      <c r="M177" s="232"/>
      <c r="N177" s="216">
        <f t="shared" si="31"/>
        <v>7</v>
      </c>
      <c r="O177" s="184">
        <f t="shared" si="38"/>
        <v>24</v>
      </c>
      <c r="P177" s="185">
        <f t="shared" si="32"/>
        <v>0</v>
      </c>
      <c r="Q177" s="186"/>
      <c r="R177" s="186"/>
      <c r="S177" s="186"/>
      <c r="T177" s="186"/>
      <c r="U177" s="186"/>
      <c r="V177" s="186"/>
      <c r="W177" s="186"/>
      <c r="X177" s="186"/>
      <c r="Y177" s="186"/>
      <c r="Z177" s="186"/>
    </row>
    <row r="178" spans="1:26" x14ac:dyDescent="0.25">
      <c r="A178" s="208">
        <v>171</v>
      </c>
      <c r="B178" s="209" t="str">
        <f t="shared" si="33"/>
        <v>15-й год 3-й мес</v>
      </c>
      <c r="C178" s="210">
        <f t="shared" si="39"/>
        <v>46397</v>
      </c>
      <c r="D178" s="211">
        <f t="shared" si="29"/>
        <v>0</v>
      </c>
      <c r="E178" s="212">
        <f t="shared" si="34"/>
        <v>0</v>
      </c>
      <c r="F178" s="212">
        <f t="shared" si="40"/>
        <v>0</v>
      </c>
      <c r="G178" s="213">
        <f t="shared" si="35"/>
        <v>0</v>
      </c>
      <c r="H178" s="214">
        <f t="shared" si="30"/>
        <v>0</v>
      </c>
      <c r="I178" s="212">
        <f t="shared" si="41"/>
        <v>0</v>
      </c>
      <c r="J178" s="212">
        <f t="shared" si="36"/>
        <v>0</v>
      </c>
      <c r="K178" s="215">
        <f t="shared" si="37"/>
        <v>0</v>
      </c>
      <c r="L178" s="228"/>
      <c r="M178" s="232"/>
      <c r="N178" s="216">
        <f t="shared" si="31"/>
        <v>7</v>
      </c>
      <c r="O178" s="184">
        <f t="shared" si="38"/>
        <v>24</v>
      </c>
      <c r="P178" s="185">
        <f t="shared" si="32"/>
        <v>0</v>
      </c>
      <c r="Q178" s="186"/>
      <c r="R178" s="186"/>
      <c r="S178" s="186"/>
      <c r="T178" s="186"/>
      <c r="U178" s="186"/>
      <c r="V178" s="186"/>
      <c r="W178" s="186"/>
      <c r="X178" s="186"/>
      <c r="Y178" s="186"/>
      <c r="Z178" s="186"/>
    </row>
    <row r="179" spans="1:26" x14ac:dyDescent="0.25">
      <c r="A179" s="208">
        <v>172</v>
      </c>
      <c r="B179" s="209" t="str">
        <f t="shared" si="33"/>
        <v>15-й год 4-й мес</v>
      </c>
      <c r="C179" s="210">
        <f t="shared" si="39"/>
        <v>46428</v>
      </c>
      <c r="D179" s="211">
        <f t="shared" si="29"/>
        <v>0</v>
      </c>
      <c r="E179" s="212">
        <f t="shared" si="34"/>
        <v>0</v>
      </c>
      <c r="F179" s="212">
        <f t="shared" si="40"/>
        <v>0</v>
      </c>
      <c r="G179" s="213">
        <f t="shared" si="35"/>
        <v>0</v>
      </c>
      <c r="H179" s="214">
        <f t="shared" si="30"/>
        <v>0</v>
      </c>
      <c r="I179" s="212">
        <f t="shared" si="41"/>
        <v>0</v>
      </c>
      <c r="J179" s="212">
        <f t="shared" si="36"/>
        <v>0</v>
      </c>
      <c r="K179" s="215">
        <f t="shared" si="37"/>
        <v>0</v>
      </c>
      <c r="L179" s="228"/>
      <c r="M179" s="232"/>
      <c r="N179" s="216">
        <f t="shared" si="31"/>
        <v>7</v>
      </c>
      <c r="O179" s="184">
        <f t="shared" si="38"/>
        <v>24</v>
      </c>
      <c r="P179" s="185">
        <f t="shared" si="32"/>
        <v>0</v>
      </c>
      <c r="Q179" s="186"/>
      <c r="R179" s="186"/>
      <c r="S179" s="186"/>
      <c r="T179" s="186"/>
      <c r="U179" s="186"/>
      <c r="V179" s="186"/>
      <c r="W179" s="186"/>
      <c r="X179" s="186"/>
      <c r="Y179" s="186"/>
      <c r="Z179" s="186"/>
    </row>
    <row r="180" spans="1:26" x14ac:dyDescent="0.25">
      <c r="A180" s="208">
        <v>173</v>
      </c>
      <c r="B180" s="209" t="str">
        <f t="shared" si="33"/>
        <v>15-й год 5-й мес</v>
      </c>
      <c r="C180" s="210">
        <f t="shared" si="39"/>
        <v>46456</v>
      </c>
      <c r="D180" s="211">
        <f t="shared" si="29"/>
        <v>0</v>
      </c>
      <c r="E180" s="212">
        <f t="shared" si="34"/>
        <v>0</v>
      </c>
      <c r="F180" s="212">
        <f t="shared" si="40"/>
        <v>0</v>
      </c>
      <c r="G180" s="213">
        <f t="shared" si="35"/>
        <v>0</v>
      </c>
      <c r="H180" s="214">
        <f t="shared" si="30"/>
        <v>0</v>
      </c>
      <c r="I180" s="212">
        <f t="shared" si="41"/>
        <v>0</v>
      </c>
      <c r="J180" s="212">
        <f t="shared" si="36"/>
        <v>0</v>
      </c>
      <c r="K180" s="215">
        <f t="shared" si="37"/>
        <v>0</v>
      </c>
      <c r="L180" s="228"/>
      <c r="M180" s="232"/>
      <c r="N180" s="216">
        <f t="shared" si="31"/>
        <v>7</v>
      </c>
      <c r="O180" s="184">
        <f t="shared" si="38"/>
        <v>24</v>
      </c>
      <c r="P180" s="185">
        <f t="shared" si="32"/>
        <v>0</v>
      </c>
      <c r="Q180" s="186"/>
      <c r="R180" s="186"/>
      <c r="S180" s="186"/>
      <c r="T180" s="186"/>
      <c r="U180" s="186"/>
      <c r="V180" s="186"/>
      <c r="W180" s="186"/>
      <c r="X180" s="186"/>
      <c r="Y180" s="186"/>
      <c r="Z180" s="186"/>
    </row>
    <row r="181" spans="1:26" x14ac:dyDescent="0.25">
      <c r="A181" s="208">
        <v>174</v>
      </c>
      <c r="B181" s="209" t="str">
        <f t="shared" si="33"/>
        <v>15-й год 6-й мес</v>
      </c>
      <c r="C181" s="210">
        <f t="shared" si="39"/>
        <v>46487</v>
      </c>
      <c r="D181" s="211">
        <f t="shared" si="29"/>
        <v>0</v>
      </c>
      <c r="E181" s="212">
        <f t="shared" si="34"/>
        <v>0</v>
      </c>
      <c r="F181" s="212">
        <f t="shared" si="40"/>
        <v>0</v>
      </c>
      <c r="G181" s="213">
        <f t="shared" si="35"/>
        <v>0</v>
      </c>
      <c r="H181" s="214">
        <f t="shared" si="30"/>
        <v>0</v>
      </c>
      <c r="I181" s="212">
        <f t="shared" si="41"/>
        <v>0</v>
      </c>
      <c r="J181" s="212">
        <f t="shared" si="36"/>
        <v>0</v>
      </c>
      <c r="K181" s="215">
        <f t="shared" si="37"/>
        <v>0</v>
      </c>
      <c r="L181" s="228"/>
      <c r="M181" s="232"/>
      <c r="N181" s="216">
        <f t="shared" si="31"/>
        <v>7</v>
      </c>
      <c r="O181" s="184">
        <f t="shared" si="38"/>
        <v>24</v>
      </c>
      <c r="P181" s="185">
        <f t="shared" si="32"/>
        <v>0</v>
      </c>
      <c r="Q181" s="186"/>
      <c r="R181" s="186"/>
      <c r="S181" s="186"/>
      <c r="T181" s="186"/>
      <c r="U181" s="186"/>
      <c r="V181" s="186"/>
      <c r="W181" s="186"/>
      <c r="X181" s="186"/>
      <c r="Y181" s="186"/>
      <c r="Z181" s="186"/>
    </row>
    <row r="182" spans="1:26" x14ac:dyDescent="0.25">
      <c r="A182" s="208">
        <v>175</v>
      </c>
      <c r="B182" s="209" t="str">
        <f t="shared" si="33"/>
        <v>15-й год 7-й мес</v>
      </c>
      <c r="C182" s="210">
        <f t="shared" si="39"/>
        <v>46517</v>
      </c>
      <c r="D182" s="211">
        <f t="shared" si="29"/>
        <v>0</v>
      </c>
      <c r="E182" s="212">
        <f t="shared" si="34"/>
        <v>0</v>
      </c>
      <c r="F182" s="212">
        <f t="shared" si="40"/>
        <v>0</v>
      </c>
      <c r="G182" s="213">
        <f t="shared" si="35"/>
        <v>0</v>
      </c>
      <c r="H182" s="214">
        <f t="shared" si="30"/>
        <v>0</v>
      </c>
      <c r="I182" s="212">
        <f t="shared" si="41"/>
        <v>0</v>
      </c>
      <c r="J182" s="212">
        <f t="shared" si="36"/>
        <v>0</v>
      </c>
      <c r="K182" s="215">
        <f t="shared" si="37"/>
        <v>0</v>
      </c>
      <c r="L182" s="228"/>
      <c r="M182" s="232"/>
      <c r="N182" s="216">
        <f t="shared" si="31"/>
        <v>7</v>
      </c>
      <c r="O182" s="184">
        <f t="shared" si="38"/>
        <v>24</v>
      </c>
      <c r="P182" s="185">
        <f t="shared" si="32"/>
        <v>0</v>
      </c>
      <c r="Q182" s="186"/>
      <c r="R182" s="186"/>
      <c r="S182" s="186"/>
      <c r="T182" s="186"/>
      <c r="U182" s="186"/>
      <c r="V182" s="186"/>
      <c r="W182" s="186"/>
      <c r="X182" s="186"/>
      <c r="Y182" s="186"/>
      <c r="Z182" s="186"/>
    </row>
    <row r="183" spans="1:26" x14ac:dyDescent="0.25">
      <c r="A183" s="208">
        <v>176</v>
      </c>
      <c r="B183" s="209" t="str">
        <f t="shared" si="33"/>
        <v>15-й год 8-й мес</v>
      </c>
      <c r="C183" s="210">
        <f t="shared" si="39"/>
        <v>46548</v>
      </c>
      <c r="D183" s="211">
        <f t="shared" si="29"/>
        <v>0</v>
      </c>
      <c r="E183" s="212">
        <f t="shared" si="34"/>
        <v>0</v>
      </c>
      <c r="F183" s="212">
        <f t="shared" si="40"/>
        <v>0</v>
      </c>
      <c r="G183" s="213">
        <f t="shared" si="35"/>
        <v>0</v>
      </c>
      <c r="H183" s="214">
        <f t="shared" si="30"/>
        <v>0</v>
      </c>
      <c r="I183" s="212">
        <f t="shared" si="41"/>
        <v>0</v>
      </c>
      <c r="J183" s="212">
        <f t="shared" si="36"/>
        <v>0</v>
      </c>
      <c r="K183" s="215">
        <f t="shared" si="37"/>
        <v>0</v>
      </c>
      <c r="L183" s="228"/>
      <c r="M183" s="232"/>
      <c r="N183" s="216">
        <f t="shared" si="31"/>
        <v>7</v>
      </c>
      <c r="O183" s="184">
        <f t="shared" si="38"/>
        <v>24</v>
      </c>
      <c r="P183" s="185">
        <f t="shared" si="32"/>
        <v>0</v>
      </c>
      <c r="Q183" s="186"/>
      <c r="R183" s="186"/>
      <c r="S183" s="186"/>
      <c r="T183" s="186"/>
      <c r="U183" s="186"/>
      <c r="V183" s="186"/>
      <c r="W183" s="186"/>
      <c r="X183" s="186"/>
      <c r="Y183" s="186"/>
      <c r="Z183" s="186"/>
    </row>
    <row r="184" spans="1:26" x14ac:dyDescent="0.25">
      <c r="A184" s="208">
        <v>177</v>
      </c>
      <c r="B184" s="209" t="str">
        <f t="shared" si="33"/>
        <v>15-й год 9-й мес</v>
      </c>
      <c r="C184" s="210">
        <f t="shared" si="39"/>
        <v>46578</v>
      </c>
      <c r="D184" s="211">
        <f t="shared" si="29"/>
        <v>0</v>
      </c>
      <c r="E184" s="212">
        <f t="shared" si="34"/>
        <v>0</v>
      </c>
      <c r="F184" s="212">
        <f t="shared" si="40"/>
        <v>0</v>
      </c>
      <c r="G184" s="213">
        <f t="shared" si="35"/>
        <v>0</v>
      </c>
      <c r="H184" s="214">
        <f t="shared" si="30"/>
        <v>0</v>
      </c>
      <c r="I184" s="212">
        <f t="shared" si="41"/>
        <v>0</v>
      </c>
      <c r="J184" s="212">
        <f t="shared" si="36"/>
        <v>0</v>
      </c>
      <c r="K184" s="215">
        <f t="shared" si="37"/>
        <v>0</v>
      </c>
      <c r="L184" s="228"/>
      <c r="M184" s="232"/>
      <c r="N184" s="216">
        <f t="shared" si="31"/>
        <v>7</v>
      </c>
      <c r="O184" s="184">
        <f t="shared" si="38"/>
        <v>24</v>
      </c>
      <c r="P184" s="185">
        <f t="shared" si="32"/>
        <v>0</v>
      </c>
      <c r="Q184" s="186"/>
      <c r="R184" s="186"/>
      <c r="S184" s="186"/>
      <c r="T184" s="186"/>
      <c r="U184" s="186"/>
      <c r="V184" s="186"/>
      <c r="W184" s="186"/>
      <c r="X184" s="186"/>
      <c r="Y184" s="186"/>
      <c r="Z184" s="186"/>
    </row>
    <row r="185" spans="1:26" x14ac:dyDescent="0.25">
      <c r="A185" s="208">
        <v>178</v>
      </c>
      <c r="B185" s="209" t="str">
        <f t="shared" si="33"/>
        <v>15-й год 10-й мес</v>
      </c>
      <c r="C185" s="210">
        <f t="shared" si="39"/>
        <v>46609</v>
      </c>
      <c r="D185" s="211">
        <f t="shared" si="29"/>
        <v>0</v>
      </c>
      <c r="E185" s="212">
        <f t="shared" si="34"/>
        <v>0</v>
      </c>
      <c r="F185" s="212">
        <f t="shared" si="40"/>
        <v>0</v>
      </c>
      <c r="G185" s="213">
        <f t="shared" si="35"/>
        <v>0</v>
      </c>
      <c r="H185" s="214">
        <f t="shared" si="30"/>
        <v>0</v>
      </c>
      <c r="I185" s="212">
        <f t="shared" si="41"/>
        <v>0</v>
      </c>
      <c r="J185" s="212">
        <f t="shared" si="36"/>
        <v>0</v>
      </c>
      <c r="K185" s="215">
        <f t="shared" si="37"/>
        <v>0</v>
      </c>
      <c r="L185" s="228"/>
      <c r="M185" s="232"/>
      <c r="N185" s="216">
        <f t="shared" si="31"/>
        <v>7</v>
      </c>
      <c r="O185" s="184">
        <f t="shared" si="38"/>
        <v>24</v>
      </c>
      <c r="P185" s="185">
        <f t="shared" si="32"/>
        <v>0</v>
      </c>
      <c r="Q185" s="186"/>
      <c r="R185" s="186"/>
      <c r="S185" s="186"/>
      <c r="T185" s="186"/>
      <c r="U185" s="186"/>
      <c r="V185" s="186"/>
      <c r="W185" s="186"/>
      <c r="X185" s="186"/>
      <c r="Y185" s="186"/>
      <c r="Z185" s="186"/>
    </row>
    <row r="186" spans="1:26" x14ac:dyDescent="0.25">
      <c r="A186" s="208">
        <v>179</v>
      </c>
      <c r="B186" s="209" t="str">
        <f t="shared" si="33"/>
        <v>15-й год 11-й мес</v>
      </c>
      <c r="C186" s="210">
        <f t="shared" si="39"/>
        <v>46640</v>
      </c>
      <c r="D186" s="211">
        <f t="shared" si="29"/>
        <v>0</v>
      </c>
      <c r="E186" s="212">
        <f t="shared" si="34"/>
        <v>0</v>
      </c>
      <c r="F186" s="212">
        <f t="shared" si="40"/>
        <v>0</v>
      </c>
      <c r="G186" s="213">
        <f t="shared" si="35"/>
        <v>0</v>
      </c>
      <c r="H186" s="214">
        <f t="shared" si="30"/>
        <v>0</v>
      </c>
      <c r="I186" s="212">
        <f t="shared" si="41"/>
        <v>0</v>
      </c>
      <c r="J186" s="212">
        <f t="shared" si="36"/>
        <v>0</v>
      </c>
      <c r="K186" s="215">
        <f t="shared" si="37"/>
        <v>0</v>
      </c>
      <c r="L186" s="228"/>
      <c r="M186" s="232"/>
      <c r="N186" s="216">
        <f t="shared" si="31"/>
        <v>7</v>
      </c>
      <c r="O186" s="184">
        <f t="shared" si="38"/>
        <v>24</v>
      </c>
      <c r="P186" s="185">
        <f t="shared" si="32"/>
        <v>0</v>
      </c>
      <c r="Q186" s="186"/>
      <c r="R186" s="186"/>
      <c r="S186" s="186"/>
      <c r="T186" s="186"/>
      <c r="U186" s="186"/>
      <c r="V186" s="186"/>
      <c r="W186" s="186"/>
      <c r="X186" s="186"/>
      <c r="Y186" s="186"/>
      <c r="Z186" s="186"/>
    </row>
    <row r="187" spans="1:26" x14ac:dyDescent="0.25">
      <c r="A187" s="208">
        <v>180</v>
      </c>
      <c r="B187" s="209" t="str">
        <f t="shared" si="33"/>
        <v>15-й год 12-й мес</v>
      </c>
      <c r="C187" s="210">
        <f t="shared" si="39"/>
        <v>46670</v>
      </c>
      <c r="D187" s="211">
        <f t="shared" si="29"/>
        <v>0</v>
      </c>
      <c r="E187" s="212">
        <f t="shared" si="34"/>
        <v>0</v>
      </c>
      <c r="F187" s="212">
        <f t="shared" si="40"/>
        <v>0</v>
      </c>
      <c r="G187" s="213">
        <f t="shared" si="35"/>
        <v>0</v>
      </c>
      <c r="H187" s="214">
        <f t="shared" si="30"/>
        <v>0</v>
      </c>
      <c r="I187" s="212">
        <f t="shared" si="41"/>
        <v>0</v>
      </c>
      <c r="J187" s="212">
        <f t="shared" si="36"/>
        <v>0</v>
      </c>
      <c r="K187" s="215">
        <f t="shared" si="37"/>
        <v>0</v>
      </c>
      <c r="L187" s="228"/>
      <c r="M187" s="232"/>
      <c r="N187" s="216">
        <f t="shared" si="31"/>
        <v>7</v>
      </c>
      <c r="O187" s="184">
        <f t="shared" si="38"/>
        <v>24</v>
      </c>
      <c r="P187" s="185">
        <f t="shared" si="32"/>
        <v>0</v>
      </c>
      <c r="Q187" s="186"/>
      <c r="R187" s="186"/>
      <c r="S187" s="186"/>
      <c r="T187" s="186"/>
      <c r="U187" s="186"/>
      <c r="V187" s="186"/>
      <c r="W187" s="186"/>
      <c r="X187" s="186"/>
      <c r="Y187" s="186"/>
      <c r="Z187" s="186"/>
    </row>
    <row r="188" spans="1:26" x14ac:dyDescent="0.25">
      <c r="A188" s="217">
        <v>181</v>
      </c>
      <c r="B188" s="209" t="str">
        <f t="shared" si="33"/>
        <v>16-й год 1-й мес</v>
      </c>
      <c r="C188" s="210">
        <f t="shared" si="39"/>
        <v>46701</v>
      </c>
      <c r="D188" s="211">
        <f t="shared" si="29"/>
        <v>0</v>
      </c>
      <c r="E188" s="218">
        <f t="shared" si="34"/>
        <v>0</v>
      </c>
      <c r="F188" s="212">
        <f t="shared" si="40"/>
        <v>0</v>
      </c>
      <c r="G188" s="219">
        <f t="shared" si="35"/>
        <v>0</v>
      </c>
      <c r="H188" s="220">
        <f t="shared" si="30"/>
        <v>0</v>
      </c>
      <c r="I188" s="218">
        <f t="shared" si="41"/>
        <v>0</v>
      </c>
      <c r="J188" s="218">
        <f t="shared" si="36"/>
        <v>0</v>
      </c>
      <c r="K188" s="221">
        <f t="shared" si="37"/>
        <v>0</v>
      </c>
      <c r="L188" s="230"/>
      <c r="M188" s="229"/>
      <c r="N188" s="216">
        <f t="shared" si="31"/>
        <v>7</v>
      </c>
      <c r="O188" s="184">
        <f t="shared" si="38"/>
        <v>24</v>
      </c>
      <c r="P188" s="185">
        <f t="shared" si="32"/>
        <v>0</v>
      </c>
      <c r="Q188" s="186"/>
      <c r="R188" s="186"/>
      <c r="S188" s="186"/>
      <c r="T188" s="186"/>
      <c r="U188" s="186"/>
      <c r="V188" s="186"/>
      <c r="W188" s="186"/>
      <c r="X188" s="186"/>
      <c r="Y188" s="186"/>
      <c r="Z188" s="186"/>
    </row>
    <row r="189" spans="1:26" x14ac:dyDescent="0.25">
      <c r="A189" s="222">
        <v>182</v>
      </c>
      <c r="B189" s="209" t="str">
        <f t="shared" si="33"/>
        <v>16-й год 2-й мес</v>
      </c>
      <c r="C189" s="210">
        <f t="shared" si="39"/>
        <v>46731</v>
      </c>
      <c r="D189" s="211">
        <f t="shared" si="29"/>
        <v>0</v>
      </c>
      <c r="E189" s="212">
        <f t="shared" si="34"/>
        <v>0</v>
      </c>
      <c r="F189" s="212">
        <f t="shared" si="40"/>
        <v>0</v>
      </c>
      <c r="G189" s="213">
        <f t="shared" si="35"/>
        <v>0</v>
      </c>
      <c r="H189" s="214">
        <f t="shared" si="30"/>
        <v>0</v>
      </c>
      <c r="I189" s="212">
        <f t="shared" si="41"/>
        <v>0</v>
      </c>
      <c r="J189" s="212">
        <f t="shared" si="36"/>
        <v>0</v>
      </c>
      <c r="K189" s="215">
        <f t="shared" si="37"/>
        <v>0</v>
      </c>
      <c r="L189" s="228"/>
      <c r="M189" s="232"/>
      <c r="N189" s="216">
        <f t="shared" si="31"/>
        <v>7</v>
      </c>
      <c r="O189" s="184">
        <f t="shared" si="38"/>
        <v>24</v>
      </c>
      <c r="P189" s="185">
        <f t="shared" si="32"/>
        <v>0</v>
      </c>
      <c r="Q189" s="186"/>
      <c r="R189" s="186"/>
      <c r="S189" s="186"/>
      <c r="T189" s="186"/>
      <c r="U189" s="186"/>
      <c r="V189" s="186"/>
      <c r="W189" s="186"/>
      <c r="X189" s="186"/>
      <c r="Y189" s="186"/>
      <c r="Z189" s="186"/>
    </row>
    <row r="190" spans="1:26" x14ac:dyDescent="0.25">
      <c r="A190" s="222">
        <v>183</v>
      </c>
      <c r="B190" s="209" t="str">
        <f t="shared" si="33"/>
        <v>16-й год 3-й мес</v>
      </c>
      <c r="C190" s="210">
        <f t="shared" si="39"/>
        <v>46762</v>
      </c>
      <c r="D190" s="211">
        <f t="shared" si="29"/>
        <v>0</v>
      </c>
      <c r="E190" s="212">
        <f t="shared" si="34"/>
        <v>0</v>
      </c>
      <c r="F190" s="212">
        <f t="shared" si="40"/>
        <v>0</v>
      </c>
      <c r="G190" s="213">
        <f t="shared" si="35"/>
        <v>0</v>
      </c>
      <c r="H190" s="214">
        <f t="shared" si="30"/>
        <v>0</v>
      </c>
      <c r="I190" s="212">
        <f t="shared" si="41"/>
        <v>0</v>
      </c>
      <c r="J190" s="212">
        <f t="shared" si="36"/>
        <v>0</v>
      </c>
      <c r="K190" s="215">
        <f t="shared" si="37"/>
        <v>0</v>
      </c>
      <c r="L190" s="228"/>
      <c r="M190" s="232"/>
      <c r="N190" s="216">
        <f t="shared" si="31"/>
        <v>7</v>
      </c>
      <c r="O190" s="184">
        <f t="shared" si="38"/>
        <v>24</v>
      </c>
      <c r="P190" s="185">
        <f t="shared" si="32"/>
        <v>0</v>
      </c>
      <c r="Q190" s="186"/>
      <c r="R190" s="186"/>
      <c r="S190" s="186"/>
      <c r="T190" s="186"/>
      <c r="U190" s="186"/>
      <c r="V190" s="186"/>
      <c r="W190" s="186"/>
      <c r="X190" s="186"/>
      <c r="Y190" s="186"/>
      <c r="Z190" s="186"/>
    </row>
    <row r="191" spans="1:26" x14ac:dyDescent="0.25">
      <c r="A191" s="222">
        <v>184</v>
      </c>
      <c r="B191" s="209" t="str">
        <f t="shared" si="33"/>
        <v>16-й год 4-й мес</v>
      </c>
      <c r="C191" s="210">
        <f t="shared" si="39"/>
        <v>46793</v>
      </c>
      <c r="D191" s="211">
        <f t="shared" si="29"/>
        <v>0</v>
      </c>
      <c r="E191" s="212">
        <f t="shared" si="34"/>
        <v>0</v>
      </c>
      <c r="F191" s="212">
        <f t="shared" si="40"/>
        <v>0</v>
      </c>
      <c r="G191" s="213">
        <f t="shared" si="35"/>
        <v>0</v>
      </c>
      <c r="H191" s="214">
        <f t="shared" si="30"/>
        <v>0</v>
      </c>
      <c r="I191" s="212">
        <f t="shared" si="41"/>
        <v>0</v>
      </c>
      <c r="J191" s="212">
        <f t="shared" si="36"/>
        <v>0</v>
      </c>
      <c r="K191" s="215">
        <f t="shared" si="37"/>
        <v>0</v>
      </c>
      <c r="L191" s="228"/>
      <c r="M191" s="232"/>
      <c r="N191" s="216">
        <f t="shared" si="31"/>
        <v>7</v>
      </c>
      <c r="O191" s="184">
        <f t="shared" si="38"/>
        <v>24</v>
      </c>
      <c r="P191" s="185">
        <f t="shared" si="32"/>
        <v>0</v>
      </c>
      <c r="Q191" s="186"/>
      <c r="R191" s="186"/>
      <c r="S191" s="186"/>
      <c r="T191" s="186"/>
      <c r="U191" s="186"/>
      <c r="V191" s="186"/>
      <c r="W191" s="186"/>
      <c r="X191" s="186"/>
      <c r="Y191" s="186"/>
      <c r="Z191" s="186"/>
    </row>
    <row r="192" spans="1:26" x14ac:dyDescent="0.25">
      <c r="A192" s="222">
        <v>185</v>
      </c>
      <c r="B192" s="209" t="str">
        <f t="shared" si="33"/>
        <v>16-й год 5-й мес</v>
      </c>
      <c r="C192" s="210">
        <f t="shared" si="39"/>
        <v>46822</v>
      </c>
      <c r="D192" s="211">
        <f t="shared" si="29"/>
        <v>0</v>
      </c>
      <c r="E192" s="212">
        <f t="shared" si="34"/>
        <v>0</v>
      </c>
      <c r="F192" s="212">
        <f t="shared" si="40"/>
        <v>0</v>
      </c>
      <c r="G192" s="213">
        <f t="shared" si="35"/>
        <v>0</v>
      </c>
      <c r="H192" s="214">
        <f t="shared" si="30"/>
        <v>0</v>
      </c>
      <c r="I192" s="212">
        <f t="shared" si="41"/>
        <v>0</v>
      </c>
      <c r="J192" s="212">
        <f t="shared" si="36"/>
        <v>0</v>
      </c>
      <c r="K192" s="215">
        <f t="shared" si="37"/>
        <v>0</v>
      </c>
      <c r="L192" s="228"/>
      <c r="M192" s="232"/>
      <c r="N192" s="216">
        <f t="shared" si="31"/>
        <v>7</v>
      </c>
      <c r="O192" s="184">
        <f t="shared" si="38"/>
        <v>24</v>
      </c>
      <c r="P192" s="185">
        <f t="shared" si="32"/>
        <v>0</v>
      </c>
      <c r="Q192" s="186"/>
      <c r="R192" s="186"/>
      <c r="S192" s="186"/>
      <c r="T192" s="186"/>
      <c r="U192" s="186"/>
      <c r="V192" s="186"/>
      <c r="W192" s="186"/>
      <c r="X192" s="186"/>
      <c r="Y192" s="186"/>
      <c r="Z192" s="186"/>
    </row>
    <row r="193" spans="1:26" x14ac:dyDescent="0.25">
      <c r="A193" s="222">
        <v>186</v>
      </c>
      <c r="B193" s="209" t="str">
        <f t="shared" si="33"/>
        <v>16-й год 6-й мес</v>
      </c>
      <c r="C193" s="210">
        <f t="shared" si="39"/>
        <v>46853</v>
      </c>
      <c r="D193" s="211">
        <f t="shared" si="29"/>
        <v>0</v>
      </c>
      <c r="E193" s="212">
        <f t="shared" si="34"/>
        <v>0</v>
      </c>
      <c r="F193" s="212">
        <f t="shared" si="40"/>
        <v>0</v>
      </c>
      <c r="G193" s="213">
        <f t="shared" si="35"/>
        <v>0</v>
      </c>
      <c r="H193" s="214">
        <f t="shared" si="30"/>
        <v>0</v>
      </c>
      <c r="I193" s="212">
        <f t="shared" si="41"/>
        <v>0</v>
      </c>
      <c r="J193" s="212">
        <f t="shared" si="36"/>
        <v>0</v>
      </c>
      <c r="K193" s="215">
        <f t="shared" si="37"/>
        <v>0</v>
      </c>
      <c r="L193" s="228"/>
      <c r="M193" s="232"/>
      <c r="N193" s="216">
        <f t="shared" si="31"/>
        <v>7</v>
      </c>
      <c r="O193" s="184">
        <f t="shared" si="38"/>
        <v>24</v>
      </c>
      <c r="P193" s="185">
        <f t="shared" si="32"/>
        <v>0</v>
      </c>
      <c r="Q193" s="186"/>
      <c r="R193" s="186"/>
      <c r="S193" s="186"/>
      <c r="T193" s="186"/>
      <c r="U193" s="186"/>
      <c r="V193" s="186"/>
      <c r="W193" s="186"/>
      <c r="X193" s="186"/>
      <c r="Y193" s="186"/>
      <c r="Z193" s="186"/>
    </row>
    <row r="194" spans="1:26" x14ac:dyDescent="0.25">
      <c r="A194" s="222">
        <v>187</v>
      </c>
      <c r="B194" s="209" t="str">
        <f t="shared" si="33"/>
        <v>16-й год 7-й мес</v>
      </c>
      <c r="C194" s="210">
        <f t="shared" si="39"/>
        <v>46883</v>
      </c>
      <c r="D194" s="211">
        <f t="shared" si="29"/>
        <v>0</v>
      </c>
      <c r="E194" s="212">
        <f t="shared" si="34"/>
        <v>0</v>
      </c>
      <c r="F194" s="212">
        <f t="shared" si="40"/>
        <v>0</v>
      </c>
      <c r="G194" s="213">
        <f t="shared" si="35"/>
        <v>0</v>
      </c>
      <c r="H194" s="214">
        <f t="shared" si="30"/>
        <v>0</v>
      </c>
      <c r="I194" s="212">
        <f t="shared" si="41"/>
        <v>0</v>
      </c>
      <c r="J194" s="212">
        <f t="shared" si="36"/>
        <v>0</v>
      </c>
      <c r="K194" s="215">
        <f t="shared" si="37"/>
        <v>0</v>
      </c>
      <c r="L194" s="228"/>
      <c r="M194" s="232"/>
      <c r="N194" s="216">
        <f t="shared" si="31"/>
        <v>7</v>
      </c>
      <c r="O194" s="184">
        <f t="shared" si="38"/>
        <v>24</v>
      </c>
      <c r="P194" s="185">
        <f t="shared" si="32"/>
        <v>0</v>
      </c>
      <c r="Q194" s="186"/>
      <c r="R194" s="186"/>
      <c r="S194" s="186"/>
      <c r="T194" s="186"/>
      <c r="U194" s="186"/>
      <c r="V194" s="186"/>
      <c r="W194" s="186"/>
      <c r="X194" s="186"/>
      <c r="Y194" s="186"/>
      <c r="Z194" s="186"/>
    </row>
    <row r="195" spans="1:26" x14ac:dyDescent="0.25">
      <c r="A195" s="222">
        <v>188</v>
      </c>
      <c r="B195" s="209" t="str">
        <f t="shared" si="33"/>
        <v>16-й год 8-й мес</v>
      </c>
      <c r="C195" s="210">
        <f t="shared" si="39"/>
        <v>46914</v>
      </c>
      <c r="D195" s="211">
        <f t="shared" si="29"/>
        <v>0</v>
      </c>
      <c r="E195" s="212">
        <f t="shared" si="34"/>
        <v>0</v>
      </c>
      <c r="F195" s="212">
        <f t="shared" si="40"/>
        <v>0</v>
      </c>
      <c r="G195" s="213">
        <f t="shared" si="35"/>
        <v>0</v>
      </c>
      <c r="H195" s="214">
        <f t="shared" si="30"/>
        <v>0</v>
      </c>
      <c r="I195" s="212">
        <f t="shared" si="41"/>
        <v>0</v>
      </c>
      <c r="J195" s="212">
        <f t="shared" si="36"/>
        <v>0</v>
      </c>
      <c r="K195" s="215">
        <f t="shared" si="37"/>
        <v>0</v>
      </c>
      <c r="L195" s="228"/>
      <c r="M195" s="232"/>
      <c r="N195" s="216">
        <f t="shared" si="31"/>
        <v>7</v>
      </c>
      <c r="O195" s="184">
        <f t="shared" si="38"/>
        <v>24</v>
      </c>
      <c r="P195" s="185">
        <f t="shared" si="32"/>
        <v>0</v>
      </c>
      <c r="Q195" s="186"/>
      <c r="R195" s="186"/>
      <c r="S195" s="186"/>
      <c r="T195" s="186"/>
      <c r="U195" s="186"/>
      <c r="V195" s="186"/>
      <c r="W195" s="186"/>
      <c r="X195" s="186"/>
      <c r="Y195" s="186"/>
      <c r="Z195" s="186"/>
    </row>
    <row r="196" spans="1:26" x14ac:dyDescent="0.25">
      <c r="A196" s="222">
        <v>189</v>
      </c>
      <c r="B196" s="209" t="str">
        <f t="shared" si="33"/>
        <v>16-й год 9-й мес</v>
      </c>
      <c r="C196" s="210">
        <f t="shared" si="39"/>
        <v>46944</v>
      </c>
      <c r="D196" s="211">
        <f t="shared" si="29"/>
        <v>0</v>
      </c>
      <c r="E196" s="212">
        <f t="shared" si="34"/>
        <v>0</v>
      </c>
      <c r="F196" s="212">
        <f t="shared" si="40"/>
        <v>0</v>
      </c>
      <c r="G196" s="213">
        <f t="shared" si="35"/>
        <v>0</v>
      </c>
      <c r="H196" s="214">
        <f t="shared" si="30"/>
        <v>0</v>
      </c>
      <c r="I196" s="212">
        <f t="shared" si="41"/>
        <v>0</v>
      </c>
      <c r="J196" s="212">
        <f t="shared" si="36"/>
        <v>0</v>
      </c>
      <c r="K196" s="215">
        <f t="shared" si="37"/>
        <v>0</v>
      </c>
      <c r="L196" s="228"/>
      <c r="M196" s="232"/>
      <c r="N196" s="216">
        <f t="shared" si="31"/>
        <v>7</v>
      </c>
      <c r="O196" s="184">
        <f t="shared" si="38"/>
        <v>24</v>
      </c>
      <c r="P196" s="185">
        <f t="shared" si="32"/>
        <v>0</v>
      </c>
      <c r="Q196" s="186"/>
      <c r="R196" s="186"/>
      <c r="S196" s="186"/>
      <c r="T196" s="186"/>
      <c r="U196" s="186"/>
      <c r="V196" s="186"/>
      <c r="W196" s="186"/>
      <c r="X196" s="186"/>
      <c r="Y196" s="186"/>
      <c r="Z196" s="186"/>
    </row>
    <row r="197" spans="1:26" x14ac:dyDescent="0.25">
      <c r="A197" s="222">
        <v>190</v>
      </c>
      <c r="B197" s="209" t="str">
        <f t="shared" si="33"/>
        <v>16-й год 10-й мес</v>
      </c>
      <c r="C197" s="210">
        <f t="shared" si="39"/>
        <v>46975</v>
      </c>
      <c r="D197" s="211">
        <f t="shared" si="29"/>
        <v>0</v>
      </c>
      <c r="E197" s="212">
        <f t="shared" si="34"/>
        <v>0</v>
      </c>
      <c r="F197" s="212">
        <f t="shared" si="40"/>
        <v>0</v>
      </c>
      <c r="G197" s="213">
        <f t="shared" si="35"/>
        <v>0</v>
      </c>
      <c r="H197" s="214">
        <f t="shared" si="30"/>
        <v>0</v>
      </c>
      <c r="I197" s="212">
        <f t="shared" si="41"/>
        <v>0</v>
      </c>
      <c r="J197" s="212">
        <f t="shared" si="36"/>
        <v>0</v>
      </c>
      <c r="K197" s="215">
        <f t="shared" si="37"/>
        <v>0</v>
      </c>
      <c r="L197" s="228"/>
      <c r="M197" s="232"/>
      <c r="N197" s="216">
        <f t="shared" si="31"/>
        <v>7</v>
      </c>
      <c r="O197" s="184">
        <f t="shared" si="38"/>
        <v>24</v>
      </c>
      <c r="P197" s="185">
        <f t="shared" si="32"/>
        <v>0</v>
      </c>
      <c r="Q197" s="186"/>
      <c r="R197" s="186"/>
      <c r="S197" s="186"/>
      <c r="T197" s="186"/>
      <c r="U197" s="186"/>
      <c r="V197" s="186"/>
      <c r="W197" s="186"/>
      <c r="X197" s="186"/>
      <c r="Y197" s="186"/>
      <c r="Z197" s="186"/>
    </row>
    <row r="198" spans="1:26" x14ac:dyDescent="0.25">
      <c r="A198" s="222">
        <v>191</v>
      </c>
      <c r="B198" s="209" t="str">
        <f t="shared" si="33"/>
        <v>16-й год 11-й мес</v>
      </c>
      <c r="C198" s="210">
        <f t="shared" si="39"/>
        <v>47006</v>
      </c>
      <c r="D198" s="211">
        <f t="shared" si="29"/>
        <v>0</v>
      </c>
      <c r="E198" s="212">
        <f t="shared" si="34"/>
        <v>0</v>
      </c>
      <c r="F198" s="212">
        <f t="shared" si="40"/>
        <v>0</v>
      </c>
      <c r="G198" s="213">
        <f t="shared" si="35"/>
        <v>0</v>
      </c>
      <c r="H198" s="214">
        <f t="shared" si="30"/>
        <v>0</v>
      </c>
      <c r="I198" s="212">
        <f t="shared" si="41"/>
        <v>0</v>
      </c>
      <c r="J198" s="212">
        <f t="shared" si="36"/>
        <v>0</v>
      </c>
      <c r="K198" s="215">
        <f t="shared" si="37"/>
        <v>0</v>
      </c>
      <c r="L198" s="228"/>
      <c r="M198" s="232"/>
      <c r="N198" s="216">
        <f t="shared" si="31"/>
        <v>7</v>
      </c>
      <c r="O198" s="184">
        <f t="shared" si="38"/>
        <v>24</v>
      </c>
      <c r="P198" s="185">
        <f t="shared" si="32"/>
        <v>0</v>
      </c>
      <c r="Q198" s="186"/>
      <c r="R198" s="186"/>
      <c r="S198" s="186"/>
      <c r="T198" s="186"/>
      <c r="U198" s="186"/>
      <c r="V198" s="186"/>
      <c r="W198" s="186"/>
      <c r="X198" s="186"/>
      <c r="Y198" s="186"/>
      <c r="Z198" s="186"/>
    </row>
    <row r="199" spans="1:26" x14ac:dyDescent="0.25">
      <c r="A199" s="223">
        <v>192</v>
      </c>
      <c r="B199" s="209" t="str">
        <f t="shared" si="33"/>
        <v>16-й год 12-й мес</v>
      </c>
      <c r="C199" s="210">
        <f t="shared" si="39"/>
        <v>47036</v>
      </c>
      <c r="D199" s="211">
        <f t="shared" si="29"/>
        <v>0</v>
      </c>
      <c r="E199" s="224">
        <f t="shared" si="34"/>
        <v>0</v>
      </c>
      <c r="F199" s="212">
        <f t="shared" si="40"/>
        <v>0</v>
      </c>
      <c r="G199" s="225">
        <f t="shared" si="35"/>
        <v>0</v>
      </c>
      <c r="H199" s="226">
        <f t="shared" si="30"/>
        <v>0</v>
      </c>
      <c r="I199" s="224">
        <f t="shared" si="41"/>
        <v>0</v>
      </c>
      <c r="J199" s="224">
        <f t="shared" si="36"/>
        <v>0</v>
      </c>
      <c r="K199" s="227">
        <f t="shared" si="37"/>
        <v>0</v>
      </c>
      <c r="L199" s="231"/>
      <c r="M199" s="233"/>
      <c r="N199" s="216">
        <f t="shared" si="31"/>
        <v>7</v>
      </c>
      <c r="O199" s="184">
        <f t="shared" si="38"/>
        <v>24</v>
      </c>
      <c r="P199" s="185">
        <f t="shared" si="32"/>
        <v>0</v>
      </c>
      <c r="Q199" s="186"/>
      <c r="R199" s="186"/>
      <c r="S199" s="186"/>
      <c r="T199" s="186"/>
      <c r="U199" s="186"/>
      <c r="V199" s="186"/>
      <c r="W199" s="186"/>
      <c r="X199" s="186"/>
      <c r="Y199" s="186"/>
      <c r="Z199" s="186"/>
    </row>
    <row r="200" spans="1:26" x14ac:dyDescent="0.25">
      <c r="A200" s="208">
        <v>193</v>
      </c>
      <c r="B200" s="209" t="str">
        <f t="shared" si="33"/>
        <v>17-й год 1-й мес</v>
      </c>
      <c r="C200" s="210">
        <f t="shared" si="39"/>
        <v>47067</v>
      </c>
      <c r="D200" s="211">
        <f t="shared" ref="D200:D263" si="42">IF(P200*$D$2/100/12/(1-(1+$D$2/100/12)^(-O200))&lt;G199,ROUNDUP(P200*$D$2/100/12/(1-(1+$D$2/100/12)^(-O200)),0),G199+F200)</f>
        <v>0</v>
      </c>
      <c r="E200" s="212">
        <f t="shared" si="34"/>
        <v>0</v>
      </c>
      <c r="F200" s="212">
        <f t="shared" si="40"/>
        <v>0</v>
      </c>
      <c r="G200" s="213">
        <f t="shared" si="35"/>
        <v>0</v>
      </c>
      <c r="H200" s="214">
        <f t="shared" ref="H200:H263" si="43">I200+J200</f>
        <v>0</v>
      </c>
      <c r="I200" s="212">
        <f t="shared" si="41"/>
        <v>0</v>
      </c>
      <c r="J200" s="212">
        <f t="shared" si="36"/>
        <v>0</v>
      </c>
      <c r="K200" s="215">
        <f t="shared" si="37"/>
        <v>0</v>
      </c>
      <c r="L200" s="228"/>
      <c r="M200" s="232"/>
      <c r="N200" s="216">
        <f t="shared" ref="N200:N263" si="44">IF(ISBLANK(L199),VALUE(N199),ROW(L199))</f>
        <v>7</v>
      </c>
      <c r="O200" s="184">
        <f t="shared" si="38"/>
        <v>24</v>
      </c>
      <c r="P200" s="185">
        <f t="shared" ref="P200:P263" si="45">INDEX(G:G,N200,1)</f>
        <v>0</v>
      </c>
      <c r="Q200" s="186"/>
      <c r="R200" s="186"/>
      <c r="S200" s="186"/>
      <c r="T200" s="186"/>
      <c r="U200" s="186"/>
      <c r="V200" s="186"/>
      <c r="W200" s="186"/>
      <c r="X200" s="186"/>
      <c r="Y200" s="186"/>
      <c r="Z200" s="186"/>
    </row>
    <row r="201" spans="1:26" x14ac:dyDescent="0.25">
      <c r="A201" s="208">
        <v>194</v>
      </c>
      <c r="B201" s="209" t="str">
        <f t="shared" ref="B201:B264" si="46">CONCATENATE(INT((A201-1)/12)+1,"-й год ",A201-1-INT((A201-1)/12)*12+1,"-й мес")</f>
        <v>17-й год 2-й мес</v>
      </c>
      <c r="C201" s="210">
        <f t="shared" si="39"/>
        <v>47097</v>
      </c>
      <c r="D201" s="211">
        <f t="shared" si="42"/>
        <v>0</v>
      </c>
      <c r="E201" s="212">
        <f t="shared" ref="E201:E264" si="47">D201-F201</f>
        <v>0</v>
      </c>
      <c r="F201" s="212">
        <f t="shared" si="40"/>
        <v>0</v>
      </c>
      <c r="G201" s="213">
        <f t="shared" ref="G201:G264" si="48">G200-E201-L201-M201</f>
        <v>0</v>
      </c>
      <c r="H201" s="214">
        <f t="shared" si="43"/>
        <v>0</v>
      </c>
      <c r="I201" s="212">
        <f t="shared" si="41"/>
        <v>0</v>
      </c>
      <c r="J201" s="212">
        <f t="shared" ref="J201:J264" si="49">K200*$D$2/12/100</f>
        <v>0</v>
      </c>
      <c r="K201" s="215">
        <f t="shared" ref="K201:K264" si="50">K200-I201-L201-M201</f>
        <v>0</v>
      </c>
      <c r="L201" s="228"/>
      <c r="M201" s="232"/>
      <c r="N201" s="216">
        <f t="shared" si="44"/>
        <v>7</v>
      </c>
      <c r="O201" s="184">
        <f t="shared" ref="O201:O264" si="51">O200+N200-N201</f>
        <v>24</v>
      </c>
      <c r="P201" s="185">
        <f t="shared" si="45"/>
        <v>0</v>
      </c>
      <c r="Q201" s="186"/>
      <c r="R201" s="186"/>
      <c r="S201" s="186"/>
      <c r="T201" s="186"/>
      <c r="U201" s="186"/>
      <c r="V201" s="186"/>
      <c r="W201" s="186"/>
      <c r="X201" s="186"/>
      <c r="Y201" s="186"/>
      <c r="Z201" s="186"/>
    </row>
    <row r="202" spans="1:26" x14ac:dyDescent="0.25">
      <c r="A202" s="208">
        <v>195</v>
      </c>
      <c r="B202" s="209" t="str">
        <f t="shared" si="46"/>
        <v>17-й год 3-й мес</v>
      </c>
      <c r="C202" s="210">
        <f t="shared" ref="C202:C265" si="52">DATE(YEAR(C201),MONTH(C201)+1,DAY(C201))</f>
        <v>47128</v>
      </c>
      <c r="D202" s="211">
        <f t="shared" si="42"/>
        <v>0</v>
      </c>
      <c r="E202" s="212">
        <f t="shared" si="47"/>
        <v>0</v>
      </c>
      <c r="F202" s="212">
        <f t="shared" ref="F202:F265" si="53">G201*$D$2*(C202-C201)/(DATE(YEAR(C202)+1,1,1)-DATE(YEAR(C202),1,1))/100</f>
        <v>0</v>
      </c>
      <c r="G202" s="213">
        <f t="shared" si="48"/>
        <v>0</v>
      </c>
      <c r="H202" s="214">
        <f t="shared" si="43"/>
        <v>0</v>
      </c>
      <c r="I202" s="212">
        <f t="shared" ref="I202:I265" si="54">IF($D$1/$D$3&lt;K201,$D$1/$D$3,K201)</f>
        <v>0</v>
      </c>
      <c r="J202" s="212">
        <f t="shared" si="49"/>
        <v>0</v>
      </c>
      <c r="K202" s="215">
        <f t="shared" si="50"/>
        <v>0</v>
      </c>
      <c r="L202" s="228"/>
      <c r="M202" s="232"/>
      <c r="N202" s="216">
        <f t="shared" si="44"/>
        <v>7</v>
      </c>
      <c r="O202" s="184">
        <f t="shared" si="51"/>
        <v>24</v>
      </c>
      <c r="P202" s="185">
        <f t="shared" si="45"/>
        <v>0</v>
      </c>
      <c r="Q202" s="186"/>
      <c r="R202" s="186"/>
      <c r="S202" s="186"/>
      <c r="T202" s="186"/>
      <c r="U202" s="186"/>
      <c r="V202" s="186"/>
      <c r="W202" s="186"/>
      <c r="X202" s="186"/>
      <c r="Y202" s="186"/>
      <c r="Z202" s="186"/>
    </row>
    <row r="203" spans="1:26" x14ac:dyDescent="0.25">
      <c r="A203" s="208">
        <v>196</v>
      </c>
      <c r="B203" s="209" t="str">
        <f t="shared" si="46"/>
        <v>17-й год 4-й мес</v>
      </c>
      <c r="C203" s="210">
        <f t="shared" si="52"/>
        <v>47159</v>
      </c>
      <c r="D203" s="211">
        <f t="shared" si="42"/>
        <v>0</v>
      </c>
      <c r="E203" s="212">
        <f t="shared" si="47"/>
        <v>0</v>
      </c>
      <c r="F203" s="212">
        <f t="shared" si="53"/>
        <v>0</v>
      </c>
      <c r="G203" s="213">
        <f t="shared" si="48"/>
        <v>0</v>
      </c>
      <c r="H203" s="214">
        <f t="shared" si="43"/>
        <v>0</v>
      </c>
      <c r="I203" s="212">
        <f t="shared" si="54"/>
        <v>0</v>
      </c>
      <c r="J203" s="212">
        <f t="shared" si="49"/>
        <v>0</v>
      </c>
      <c r="K203" s="215">
        <f t="shared" si="50"/>
        <v>0</v>
      </c>
      <c r="L203" s="228"/>
      <c r="M203" s="232"/>
      <c r="N203" s="216">
        <f t="shared" si="44"/>
        <v>7</v>
      </c>
      <c r="O203" s="184">
        <f t="shared" si="51"/>
        <v>24</v>
      </c>
      <c r="P203" s="185">
        <f t="shared" si="45"/>
        <v>0</v>
      </c>
      <c r="Q203" s="186"/>
      <c r="R203" s="186"/>
      <c r="S203" s="186"/>
      <c r="T203" s="186"/>
      <c r="U203" s="186"/>
      <c r="V203" s="186"/>
      <c r="W203" s="186"/>
      <c r="X203" s="186"/>
      <c r="Y203" s="186"/>
      <c r="Z203" s="186"/>
    </row>
    <row r="204" spans="1:26" x14ac:dyDescent="0.25">
      <c r="A204" s="208">
        <v>197</v>
      </c>
      <c r="B204" s="209" t="str">
        <f t="shared" si="46"/>
        <v>17-й год 5-й мес</v>
      </c>
      <c r="C204" s="210">
        <f t="shared" si="52"/>
        <v>47187</v>
      </c>
      <c r="D204" s="211">
        <f t="shared" si="42"/>
        <v>0</v>
      </c>
      <c r="E204" s="212">
        <f t="shared" si="47"/>
        <v>0</v>
      </c>
      <c r="F204" s="212">
        <f t="shared" si="53"/>
        <v>0</v>
      </c>
      <c r="G204" s="213">
        <f t="shared" si="48"/>
        <v>0</v>
      </c>
      <c r="H204" s="214">
        <f t="shared" si="43"/>
        <v>0</v>
      </c>
      <c r="I204" s="212">
        <f t="shared" si="54"/>
        <v>0</v>
      </c>
      <c r="J204" s="212">
        <f t="shared" si="49"/>
        <v>0</v>
      </c>
      <c r="K204" s="215">
        <f t="shared" si="50"/>
        <v>0</v>
      </c>
      <c r="L204" s="228"/>
      <c r="M204" s="232"/>
      <c r="N204" s="216">
        <f t="shared" si="44"/>
        <v>7</v>
      </c>
      <c r="O204" s="184">
        <f t="shared" si="51"/>
        <v>24</v>
      </c>
      <c r="P204" s="185">
        <f t="shared" si="45"/>
        <v>0</v>
      </c>
      <c r="Q204" s="186"/>
      <c r="R204" s="186"/>
      <c r="S204" s="186"/>
      <c r="T204" s="186"/>
      <c r="U204" s="186"/>
      <c r="V204" s="186"/>
      <c r="W204" s="186"/>
      <c r="X204" s="186"/>
      <c r="Y204" s="186"/>
      <c r="Z204" s="186"/>
    </row>
    <row r="205" spans="1:26" x14ac:dyDescent="0.25">
      <c r="A205" s="208">
        <v>198</v>
      </c>
      <c r="B205" s="209" t="str">
        <f t="shared" si="46"/>
        <v>17-й год 6-й мес</v>
      </c>
      <c r="C205" s="210">
        <f t="shared" si="52"/>
        <v>47218</v>
      </c>
      <c r="D205" s="211">
        <f t="shared" si="42"/>
        <v>0</v>
      </c>
      <c r="E205" s="212">
        <f t="shared" si="47"/>
        <v>0</v>
      </c>
      <c r="F205" s="212">
        <f t="shared" si="53"/>
        <v>0</v>
      </c>
      <c r="G205" s="213">
        <f t="shared" si="48"/>
        <v>0</v>
      </c>
      <c r="H205" s="214">
        <f t="shared" si="43"/>
        <v>0</v>
      </c>
      <c r="I205" s="212">
        <f t="shared" si="54"/>
        <v>0</v>
      </c>
      <c r="J205" s="212">
        <f t="shared" si="49"/>
        <v>0</v>
      </c>
      <c r="K205" s="215">
        <f t="shared" si="50"/>
        <v>0</v>
      </c>
      <c r="L205" s="228"/>
      <c r="M205" s="232"/>
      <c r="N205" s="216">
        <f t="shared" si="44"/>
        <v>7</v>
      </c>
      <c r="O205" s="184">
        <f t="shared" si="51"/>
        <v>24</v>
      </c>
      <c r="P205" s="185">
        <f t="shared" si="45"/>
        <v>0</v>
      </c>
      <c r="Q205" s="186"/>
      <c r="R205" s="186"/>
      <c r="S205" s="186"/>
      <c r="T205" s="186"/>
      <c r="U205" s="186"/>
      <c r="V205" s="186"/>
      <c r="W205" s="186"/>
      <c r="X205" s="186"/>
      <c r="Y205" s="186"/>
      <c r="Z205" s="186"/>
    </row>
    <row r="206" spans="1:26" x14ac:dyDescent="0.25">
      <c r="A206" s="208">
        <v>199</v>
      </c>
      <c r="B206" s="209" t="str">
        <f t="shared" si="46"/>
        <v>17-й год 7-й мес</v>
      </c>
      <c r="C206" s="210">
        <f t="shared" si="52"/>
        <v>47248</v>
      </c>
      <c r="D206" s="211">
        <f t="shared" si="42"/>
        <v>0</v>
      </c>
      <c r="E206" s="212">
        <f t="shared" si="47"/>
        <v>0</v>
      </c>
      <c r="F206" s="212">
        <f t="shared" si="53"/>
        <v>0</v>
      </c>
      <c r="G206" s="213">
        <f t="shared" si="48"/>
        <v>0</v>
      </c>
      <c r="H206" s="214">
        <f t="shared" si="43"/>
        <v>0</v>
      </c>
      <c r="I206" s="212">
        <f t="shared" si="54"/>
        <v>0</v>
      </c>
      <c r="J206" s="212">
        <f t="shared" si="49"/>
        <v>0</v>
      </c>
      <c r="K206" s="215">
        <f t="shared" si="50"/>
        <v>0</v>
      </c>
      <c r="L206" s="228"/>
      <c r="M206" s="232"/>
      <c r="N206" s="216">
        <f t="shared" si="44"/>
        <v>7</v>
      </c>
      <c r="O206" s="184">
        <f t="shared" si="51"/>
        <v>24</v>
      </c>
      <c r="P206" s="185">
        <f t="shared" si="45"/>
        <v>0</v>
      </c>
      <c r="Q206" s="186"/>
      <c r="R206" s="186"/>
      <c r="S206" s="186"/>
      <c r="T206" s="186"/>
      <c r="U206" s="186"/>
      <c r="V206" s="186"/>
      <c r="W206" s="186"/>
      <c r="X206" s="186"/>
      <c r="Y206" s="186"/>
      <c r="Z206" s="186"/>
    </row>
    <row r="207" spans="1:26" x14ac:dyDescent="0.25">
      <c r="A207" s="208">
        <v>200</v>
      </c>
      <c r="B207" s="209" t="str">
        <f t="shared" si="46"/>
        <v>17-й год 8-й мес</v>
      </c>
      <c r="C207" s="210">
        <f t="shared" si="52"/>
        <v>47279</v>
      </c>
      <c r="D207" s="211">
        <f t="shared" si="42"/>
        <v>0</v>
      </c>
      <c r="E207" s="212">
        <f t="shared" si="47"/>
        <v>0</v>
      </c>
      <c r="F207" s="212">
        <f t="shared" si="53"/>
        <v>0</v>
      </c>
      <c r="G207" s="213">
        <f t="shared" si="48"/>
        <v>0</v>
      </c>
      <c r="H207" s="214">
        <f t="shared" si="43"/>
        <v>0</v>
      </c>
      <c r="I207" s="212">
        <f t="shared" si="54"/>
        <v>0</v>
      </c>
      <c r="J207" s="212">
        <f t="shared" si="49"/>
        <v>0</v>
      </c>
      <c r="K207" s="215">
        <f t="shared" si="50"/>
        <v>0</v>
      </c>
      <c r="L207" s="228"/>
      <c r="M207" s="232"/>
      <c r="N207" s="216">
        <f t="shared" si="44"/>
        <v>7</v>
      </c>
      <c r="O207" s="184">
        <f t="shared" si="51"/>
        <v>24</v>
      </c>
      <c r="P207" s="185">
        <f t="shared" si="45"/>
        <v>0</v>
      </c>
      <c r="Q207" s="186"/>
      <c r="R207" s="186"/>
      <c r="S207" s="186"/>
      <c r="T207" s="186"/>
      <c r="U207" s="186"/>
      <c r="V207" s="186"/>
      <c r="W207" s="186"/>
      <c r="X207" s="186"/>
      <c r="Y207" s="186"/>
      <c r="Z207" s="186"/>
    </row>
    <row r="208" spans="1:26" x14ac:dyDescent="0.25">
      <c r="A208" s="208">
        <v>201</v>
      </c>
      <c r="B208" s="209" t="str">
        <f t="shared" si="46"/>
        <v>17-й год 9-й мес</v>
      </c>
      <c r="C208" s="210">
        <f t="shared" si="52"/>
        <v>47309</v>
      </c>
      <c r="D208" s="211">
        <f t="shared" si="42"/>
        <v>0</v>
      </c>
      <c r="E208" s="212">
        <f t="shared" si="47"/>
        <v>0</v>
      </c>
      <c r="F208" s="212">
        <f t="shared" si="53"/>
        <v>0</v>
      </c>
      <c r="G208" s="213">
        <f t="shared" si="48"/>
        <v>0</v>
      </c>
      <c r="H208" s="214">
        <f t="shared" si="43"/>
        <v>0</v>
      </c>
      <c r="I208" s="212">
        <f t="shared" si="54"/>
        <v>0</v>
      </c>
      <c r="J208" s="212">
        <f t="shared" si="49"/>
        <v>0</v>
      </c>
      <c r="K208" s="215">
        <f t="shared" si="50"/>
        <v>0</v>
      </c>
      <c r="L208" s="228"/>
      <c r="M208" s="232"/>
      <c r="N208" s="216">
        <f t="shared" si="44"/>
        <v>7</v>
      </c>
      <c r="O208" s="184">
        <f t="shared" si="51"/>
        <v>24</v>
      </c>
      <c r="P208" s="185">
        <f t="shared" si="45"/>
        <v>0</v>
      </c>
      <c r="Q208" s="186"/>
      <c r="R208" s="186"/>
      <c r="S208" s="186"/>
      <c r="T208" s="186"/>
      <c r="U208" s="186"/>
      <c r="V208" s="186"/>
      <c r="W208" s="186"/>
      <c r="X208" s="186"/>
      <c r="Y208" s="186"/>
      <c r="Z208" s="186"/>
    </row>
    <row r="209" spans="1:26" x14ac:dyDescent="0.25">
      <c r="A209" s="208">
        <v>202</v>
      </c>
      <c r="B209" s="209" t="str">
        <f t="shared" si="46"/>
        <v>17-й год 10-й мес</v>
      </c>
      <c r="C209" s="210">
        <f t="shared" si="52"/>
        <v>47340</v>
      </c>
      <c r="D209" s="211">
        <f t="shared" si="42"/>
        <v>0</v>
      </c>
      <c r="E209" s="212">
        <f t="shared" si="47"/>
        <v>0</v>
      </c>
      <c r="F209" s="212">
        <f t="shared" si="53"/>
        <v>0</v>
      </c>
      <c r="G209" s="213">
        <f t="shared" si="48"/>
        <v>0</v>
      </c>
      <c r="H209" s="214">
        <f t="shared" si="43"/>
        <v>0</v>
      </c>
      <c r="I209" s="212">
        <f t="shared" si="54"/>
        <v>0</v>
      </c>
      <c r="J209" s="212">
        <f t="shared" si="49"/>
        <v>0</v>
      </c>
      <c r="K209" s="215">
        <f t="shared" si="50"/>
        <v>0</v>
      </c>
      <c r="L209" s="228"/>
      <c r="M209" s="232"/>
      <c r="N209" s="216">
        <f t="shared" si="44"/>
        <v>7</v>
      </c>
      <c r="O209" s="184">
        <f t="shared" si="51"/>
        <v>24</v>
      </c>
      <c r="P209" s="185">
        <f t="shared" si="45"/>
        <v>0</v>
      </c>
      <c r="Q209" s="186"/>
      <c r="R209" s="186"/>
      <c r="S209" s="186"/>
      <c r="T209" s="186"/>
      <c r="U209" s="186"/>
      <c r="V209" s="186"/>
      <c r="W209" s="186"/>
      <c r="X209" s="186"/>
      <c r="Y209" s="186"/>
      <c r="Z209" s="186"/>
    </row>
    <row r="210" spans="1:26" x14ac:dyDescent="0.25">
      <c r="A210" s="208">
        <v>203</v>
      </c>
      <c r="B210" s="209" t="str">
        <f t="shared" si="46"/>
        <v>17-й год 11-й мес</v>
      </c>
      <c r="C210" s="210">
        <f t="shared" si="52"/>
        <v>47371</v>
      </c>
      <c r="D210" s="211">
        <f t="shared" si="42"/>
        <v>0</v>
      </c>
      <c r="E210" s="212">
        <f t="shared" si="47"/>
        <v>0</v>
      </c>
      <c r="F210" s="212">
        <f t="shared" si="53"/>
        <v>0</v>
      </c>
      <c r="G210" s="213">
        <f t="shared" si="48"/>
        <v>0</v>
      </c>
      <c r="H210" s="214">
        <f t="shared" si="43"/>
        <v>0</v>
      </c>
      <c r="I210" s="212">
        <f t="shared" si="54"/>
        <v>0</v>
      </c>
      <c r="J210" s="212">
        <f t="shared" si="49"/>
        <v>0</v>
      </c>
      <c r="K210" s="215">
        <f t="shared" si="50"/>
        <v>0</v>
      </c>
      <c r="L210" s="228"/>
      <c r="M210" s="232"/>
      <c r="N210" s="216">
        <f t="shared" si="44"/>
        <v>7</v>
      </c>
      <c r="O210" s="184">
        <f t="shared" si="51"/>
        <v>24</v>
      </c>
      <c r="P210" s="185">
        <f t="shared" si="45"/>
        <v>0</v>
      </c>
      <c r="Q210" s="186"/>
      <c r="R210" s="186"/>
      <c r="S210" s="186"/>
      <c r="T210" s="186"/>
      <c r="U210" s="186"/>
      <c r="V210" s="186"/>
      <c r="W210" s="186"/>
      <c r="X210" s="186"/>
      <c r="Y210" s="186"/>
      <c r="Z210" s="186"/>
    </row>
    <row r="211" spans="1:26" x14ac:dyDescent="0.25">
      <c r="A211" s="208">
        <v>204</v>
      </c>
      <c r="B211" s="209" t="str">
        <f t="shared" si="46"/>
        <v>17-й год 12-й мес</v>
      </c>
      <c r="C211" s="210">
        <f t="shared" si="52"/>
        <v>47401</v>
      </c>
      <c r="D211" s="211">
        <f t="shared" si="42"/>
        <v>0</v>
      </c>
      <c r="E211" s="212">
        <f t="shared" si="47"/>
        <v>0</v>
      </c>
      <c r="F211" s="212">
        <f t="shared" si="53"/>
        <v>0</v>
      </c>
      <c r="G211" s="213">
        <f t="shared" si="48"/>
        <v>0</v>
      </c>
      <c r="H211" s="214">
        <f t="shared" si="43"/>
        <v>0</v>
      </c>
      <c r="I211" s="212">
        <f t="shared" si="54"/>
        <v>0</v>
      </c>
      <c r="J211" s="212">
        <f t="shared" si="49"/>
        <v>0</v>
      </c>
      <c r="K211" s="215">
        <f t="shared" si="50"/>
        <v>0</v>
      </c>
      <c r="L211" s="228"/>
      <c r="M211" s="232"/>
      <c r="N211" s="216">
        <f t="shared" si="44"/>
        <v>7</v>
      </c>
      <c r="O211" s="184">
        <f t="shared" si="51"/>
        <v>24</v>
      </c>
      <c r="P211" s="185">
        <f t="shared" si="45"/>
        <v>0</v>
      </c>
      <c r="Q211" s="186"/>
      <c r="R211" s="186"/>
      <c r="S211" s="186"/>
      <c r="T211" s="186"/>
      <c r="U211" s="186"/>
      <c r="V211" s="186"/>
      <c r="W211" s="186"/>
      <c r="X211" s="186"/>
      <c r="Y211" s="186"/>
      <c r="Z211" s="186"/>
    </row>
    <row r="212" spans="1:26" x14ac:dyDescent="0.25">
      <c r="A212" s="217">
        <v>205</v>
      </c>
      <c r="B212" s="209" t="str">
        <f t="shared" si="46"/>
        <v>18-й год 1-й мес</v>
      </c>
      <c r="C212" s="210">
        <f t="shared" si="52"/>
        <v>47432</v>
      </c>
      <c r="D212" s="211">
        <f t="shared" si="42"/>
        <v>0</v>
      </c>
      <c r="E212" s="218">
        <f t="shared" si="47"/>
        <v>0</v>
      </c>
      <c r="F212" s="212">
        <f t="shared" si="53"/>
        <v>0</v>
      </c>
      <c r="G212" s="219">
        <f t="shared" si="48"/>
        <v>0</v>
      </c>
      <c r="H212" s="220">
        <f t="shared" si="43"/>
        <v>0</v>
      </c>
      <c r="I212" s="218">
        <f t="shared" si="54"/>
        <v>0</v>
      </c>
      <c r="J212" s="218">
        <f t="shared" si="49"/>
        <v>0</v>
      </c>
      <c r="K212" s="221">
        <f t="shared" si="50"/>
        <v>0</v>
      </c>
      <c r="L212" s="230"/>
      <c r="M212" s="229"/>
      <c r="N212" s="216">
        <f t="shared" si="44"/>
        <v>7</v>
      </c>
      <c r="O212" s="184">
        <f t="shared" si="51"/>
        <v>24</v>
      </c>
      <c r="P212" s="185">
        <f t="shared" si="45"/>
        <v>0</v>
      </c>
      <c r="Q212" s="186"/>
      <c r="R212" s="186"/>
      <c r="S212" s="186"/>
      <c r="T212" s="186"/>
      <c r="U212" s="186"/>
      <c r="V212" s="186"/>
      <c r="W212" s="186"/>
      <c r="X212" s="186"/>
      <c r="Y212" s="186"/>
      <c r="Z212" s="186"/>
    </row>
    <row r="213" spans="1:26" x14ac:dyDescent="0.25">
      <c r="A213" s="222">
        <v>206</v>
      </c>
      <c r="B213" s="209" t="str">
        <f t="shared" si="46"/>
        <v>18-й год 2-й мес</v>
      </c>
      <c r="C213" s="210">
        <f t="shared" si="52"/>
        <v>47462</v>
      </c>
      <c r="D213" s="211">
        <f t="shared" si="42"/>
        <v>0</v>
      </c>
      <c r="E213" s="212">
        <f t="shared" si="47"/>
        <v>0</v>
      </c>
      <c r="F213" s="212">
        <f t="shared" si="53"/>
        <v>0</v>
      </c>
      <c r="G213" s="213">
        <f t="shared" si="48"/>
        <v>0</v>
      </c>
      <c r="H213" s="214">
        <f t="shared" si="43"/>
        <v>0</v>
      </c>
      <c r="I213" s="212">
        <f t="shared" si="54"/>
        <v>0</v>
      </c>
      <c r="J213" s="212">
        <f t="shared" si="49"/>
        <v>0</v>
      </c>
      <c r="K213" s="215">
        <f t="shared" si="50"/>
        <v>0</v>
      </c>
      <c r="L213" s="228"/>
      <c r="M213" s="232"/>
      <c r="N213" s="216">
        <f t="shared" si="44"/>
        <v>7</v>
      </c>
      <c r="O213" s="184">
        <f t="shared" si="51"/>
        <v>24</v>
      </c>
      <c r="P213" s="185">
        <f t="shared" si="45"/>
        <v>0</v>
      </c>
      <c r="Q213" s="186"/>
      <c r="R213" s="186"/>
      <c r="S213" s="186"/>
      <c r="T213" s="186"/>
      <c r="U213" s="186"/>
      <c r="V213" s="186"/>
      <c r="W213" s="186"/>
      <c r="X213" s="186"/>
      <c r="Y213" s="186"/>
      <c r="Z213" s="186"/>
    </row>
    <row r="214" spans="1:26" x14ac:dyDescent="0.25">
      <c r="A214" s="222">
        <v>207</v>
      </c>
      <c r="B214" s="209" t="str">
        <f t="shared" si="46"/>
        <v>18-й год 3-й мес</v>
      </c>
      <c r="C214" s="210">
        <f t="shared" si="52"/>
        <v>47493</v>
      </c>
      <c r="D214" s="211">
        <f t="shared" si="42"/>
        <v>0</v>
      </c>
      <c r="E214" s="212">
        <f t="shared" si="47"/>
        <v>0</v>
      </c>
      <c r="F214" s="212">
        <f t="shared" si="53"/>
        <v>0</v>
      </c>
      <c r="G214" s="213">
        <f t="shared" si="48"/>
        <v>0</v>
      </c>
      <c r="H214" s="214">
        <f t="shared" si="43"/>
        <v>0</v>
      </c>
      <c r="I214" s="212">
        <f t="shared" si="54"/>
        <v>0</v>
      </c>
      <c r="J214" s="212">
        <f t="shared" si="49"/>
        <v>0</v>
      </c>
      <c r="K214" s="215">
        <f t="shared" si="50"/>
        <v>0</v>
      </c>
      <c r="L214" s="228"/>
      <c r="M214" s="232"/>
      <c r="N214" s="216">
        <f t="shared" si="44"/>
        <v>7</v>
      </c>
      <c r="O214" s="184">
        <f t="shared" si="51"/>
        <v>24</v>
      </c>
      <c r="P214" s="185">
        <f t="shared" si="45"/>
        <v>0</v>
      </c>
      <c r="Q214" s="186"/>
      <c r="R214" s="186"/>
      <c r="S214" s="186"/>
      <c r="T214" s="186"/>
      <c r="U214" s="186"/>
      <c r="V214" s="186"/>
      <c r="W214" s="186"/>
      <c r="X214" s="186"/>
      <c r="Y214" s="186"/>
      <c r="Z214" s="186"/>
    </row>
    <row r="215" spans="1:26" x14ac:dyDescent="0.25">
      <c r="A215" s="222">
        <v>208</v>
      </c>
      <c r="B215" s="209" t="str">
        <f t="shared" si="46"/>
        <v>18-й год 4-й мес</v>
      </c>
      <c r="C215" s="210">
        <f t="shared" si="52"/>
        <v>47524</v>
      </c>
      <c r="D215" s="211">
        <f t="shared" si="42"/>
        <v>0</v>
      </c>
      <c r="E215" s="212">
        <f t="shared" si="47"/>
        <v>0</v>
      </c>
      <c r="F215" s="212">
        <f t="shared" si="53"/>
        <v>0</v>
      </c>
      <c r="G215" s="213">
        <f t="shared" si="48"/>
        <v>0</v>
      </c>
      <c r="H215" s="214">
        <f t="shared" si="43"/>
        <v>0</v>
      </c>
      <c r="I215" s="212">
        <f t="shared" si="54"/>
        <v>0</v>
      </c>
      <c r="J215" s="212">
        <f t="shared" si="49"/>
        <v>0</v>
      </c>
      <c r="K215" s="215">
        <f t="shared" si="50"/>
        <v>0</v>
      </c>
      <c r="L215" s="228"/>
      <c r="M215" s="232"/>
      <c r="N215" s="216">
        <f t="shared" si="44"/>
        <v>7</v>
      </c>
      <c r="O215" s="184">
        <f t="shared" si="51"/>
        <v>24</v>
      </c>
      <c r="P215" s="185">
        <f t="shared" si="45"/>
        <v>0</v>
      </c>
      <c r="Q215" s="186"/>
      <c r="R215" s="186"/>
      <c r="S215" s="186"/>
      <c r="T215" s="186"/>
      <c r="U215" s="186"/>
      <c r="V215" s="186"/>
      <c r="W215" s="186"/>
      <c r="X215" s="186"/>
      <c r="Y215" s="186"/>
      <c r="Z215" s="186"/>
    </row>
    <row r="216" spans="1:26" x14ac:dyDescent="0.25">
      <c r="A216" s="222">
        <v>209</v>
      </c>
      <c r="B216" s="209" t="str">
        <f t="shared" si="46"/>
        <v>18-й год 5-й мес</v>
      </c>
      <c r="C216" s="210">
        <f t="shared" si="52"/>
        <v>47552</v>
      </c>
      <c r="D216" s="211">
        <f t="shared" si="42"/>
        <v>0</v>
      </c>
      <c r="E216" s="212">
        <f t="shared" si="47"/>
        <v>0</v>
      </c>
      <c r="F216" s="212">
        <f t="shared" si="53"/>
        <v>0</v>
      </c>
      <c r="G216" s="213">
        <f t="shared" si="48"/>
        <v>0</v>
      </c>
      <c r="H216" s="214">
        <f t="shared" si="43"/>
        <v>0</v>
      </c>
      <c r="I216" s="212">
        <f t="shared" si="54"/>
        <v>0</v>
      </c>
      <c r="J216" s="212">
        <f t="shared" si="49"/>
        <v>0</v>
      </c>
      <c r="K216" s="215">
        <f t="shared" si="50"/>
        <v>0</v>
      </c>
      <c r="L216" s="228"/>
      <c r="M216" s="232"/>
      <c r="N216" s="216">
        <f t="shared" si="44"/>
        <v>7</v>
      </c>
      <c r="O216" s="184">
        <f t="shared" si="51"/>
        <v>24</v>
      </c>
      <c r="P216" s="185">
        <f t="shared" si="45"/>
        <v>0</v>
      </c>
      <c r="Q216" s="186"/>
      <c r="R216" s="186"/>
      <c r="S216" s="186"/>
      <c r="T216" s="186"/>
      <c r="U216" s="186"/>
      <c r="V216" s="186"/>
      <c r="W216" s="186"/>
      <c r="X216" s="186"/>
      <c r="Y216" s="186"/>
      <c r="Z216" s="186"/>
    </row>
    <row r="217" spans="1:26" x14ac:dyDescent="0.25">
      <c r="A217" s="222">
        <v>210</v>
      </c>
      <c r="B217" s="209" t="str">
        <f t="shared" si="46"/>
        <v>18-й год 6-й мес</v>
      </c>
      <c r="C217" s="210">
        <f t="shared" si="52"/>
        <v>47583</v>
      </c>
      <c r="D217" s="211">
        <f t="shared" si="42"/>
        <v>0</v>
      </c>
      <c r="E217" s="212">
        <f t="shared" si="47"/>
        <v>0</v>
      </c>
      <c r="F217" s="212">
        <f t="shared" si="53"/>
        <v>0</v>
      </c>
      <c r="G217" s="213">
        <f t="shared" si="48"/>
        <v>0</v>
      </c>
      <c r="H217" s="214">
        <f t="shared" si="43"/>
        <v>0</v>
      </c>
      <c r="I217" s="212">
        <f t="shared" si="54"/>
        <v>0</v>
      </c>
      <c r="J217" s="212">
        <f t="shared" si="49"/>
        <v>0</v>
      </c>
      <c r="K217" s="215">
        <f t="shared" si="50"/>
        <v>0</v>
      </c>
      <c r="L217" s="228"/>
      <c r="M217" s="232"/>
      <c r="N217" s="216">
        <f t="shared" si="44"/>
        <v>7</v>
      </c>
      <c r="O217" s="184">
        <f t="shared" si="51"/>
        <v>24</v>
      </c>
      <c r="P217" s="185">
        <f t="shared" si="45"/>
        <v>0</v>
      </c>
      <c r="Q217" s="186"/>
      <c r="R217" s="186"/>
      <c r="S217" s="186"/>
      <c r="T217" s="186"/>
      <c r="U217" s="186"/>
      <c r="V217" s="186"/>
      <c r="W217" s="186"/>
      <c r="X217" s="186"/>
      <c r="Y217" s="186"/>
      <c r="Z217" s="186"/>
    </row>
    <row r="218" spans="1:26" x14ac:dyDescent="0.25">
      <c r="A218" s="222">
        <v>211</v>
      </c>
      <c r="B218" s="209" t="str">
        <f t="shared" si="46"/>
        <v>18-й год 7-й мес</v>
      </c>
      <c r="C218" s="210">
        <f t="shared" si="52"/>
        <v>47613</v>
      </c>
      <c r="D218" s="211">
        <f t="shared" si="42"/>
        <v>0</v>
      </c>
      <c r="E218" s="212">
        <f t="shared" si="47"/>
        <v>0</v>
      </c>
      <c r="F218" s="212">
        <f t="shared" si="53"/>
        <v>0</v>
      </c>
      <c r="G218" s="213">
        <f t="shared" si="48"/>
        <v>0</v>
      </c>
      <c r="H218" s="214">
        <f t="shared" si="43"/>
        <v>0</v>
      </c>
      <c r="I218" s="212">
        <f t="shared" si="54"/>
        <v>0</v>
      </c>
      <c r="J218" s="212">
        <f t="shared" si="49"/>
        <v>0</v>
      </c>
      <c r="K218" s="215">
        <f t="shared" si="50"/>
        <v>0</v>
      </c>
      <c r="L218" s="228"/>
      <c r="M218" s="232"/>
      <c r="N218" s="216">
        <f t="shared" si="44"/>
        <v>7</v>
      </c>
      <c r="O218" s="184">
        <f t="shared" si="51"/>
        <v>24</v>
      </c>
      <c r="P218" s="185">
        <f t="shared" si="45"/>
        <v>0</v>
      </c>
      <c r="Q218" s="186"/>
      <c r="R218" s="186"/>
      <c r="S218" s="186"/>
      <c r="T218" s="186"/>
      <c r="U218" s="186"/>
      <c r="V218" s="186"/>
      <c r="W218" s="186"/>
      <c r="X218" s="186"/>
      <c r="Y218" s="186"/>
      <c r="Z218" s="186"/>
    </row>
    <row r="219" spans="1:26" x14ac:dyDescent="0.25">
      <c r="A219" s="222">
        <v>212</v>
      </c>
      <c r="B219" s="209" t="str">
        <f t="shared" si="46"/>
        <v>18-й год 8-й мес</v>
      </c>
      <c r="C219" s="210">
        <f t="shared" si="52"/>
        <v>47644</v>
      </c>
      <c r="D219" s="211">
        <f t="shared" si="42"/>
        <v>0</v>
      </c>
      <c r="E219" s="212">
        <f t="shared" si="47"/>
        <v>0</v>
      </c>
      <c r="F219" s="212">
        <f t="shared" si="53"/>
        <v>0</v>
      </c>
      <c r="G219" s="213">
        <f t="shared" si="48"/>
        <v>0</v>
      </c>
      <c r="H219" s="214">
        <f t="shared" si="43"/>
        <v>0</v>
      </c>
      <c r="I219" s="212">
        <f t="shared" si="54"/>
        <v>0</v>
      </c>
      <c r="J219" s="212">
        <f t="shared" si="49"/>
        <v>0</v>
      </c>
      <c r="K219" s="215">
        <f t="shared" si="50"/>
        <v>0</v>
      </c>
      <c r="L219" s="228"/>
      <c r="M219" s="232"/>
      <c r="N219" s="216">
        <f t="shared" si="44"/>
        <v>7</v>
      </c>
      <c r="O219" s="184">
        <f t="shared" si="51"/>
        <v>24</v>
      </c>
      <c r="P219" s="185">
        <f t="shared" si="45"/>
        <v>0</v>
      </c>
      <c r="Q219" s="186"/>
      <c r="R219" s="186"/>
      <c r="S219" s="186"/>
      <c r="T219" s="186"/>
      <c r="U219" s="186"/>
      <c r="V219" s="186"/>
      <c r="W219" s="186"/>
      <c r="X219" s="186"/>
      <c r="Y219" s="186"/>
      <c r="Z219" s="186"/>
    </row>
    <row r="220" spans="1:26" x14ac:dyDescent="0.25">
      <c r="A220" s="222">
        <v>213</v>
      </c>
      <c r="B220" s="209" t="str">
        <f t="shared" si="46"/>
        <v>18-й год 9-й мес</v>
      </c>
      <c r="C220" s="210">
        <f t="shared" si="52"/>
        <v>47674</v>
      </c>
      <c r="D220" s="211">
        <f t="shared" si="42"/>
        <v>0</v>
      </c>
      <c r="E220" s="212">
        <f t="shared" si="47"/>
        <v>0</v>
      </c>
      <c r="F220" s="212">
        <f t="shared" si="53"/>
        <v>0</v>
      </c>
      <c r="G220" s="213">
        <f t="shared" si="48"/>
        <v>0</v>
      </c>
      <c r="H220" s="214">
        <f t="shared" si="43"/>
        <v>0</v>
      </c>
      <c r="I220" s="212">
        <f t="shared" si="54"/>
        <v>0</v>
      </c>
      <c r="J220" s="212">
        <f t="shared" si="49"/>
        <v>0</v>
      </c>
      <c r="K220" s="215">
        <f t="shared" si="50"/>
        <v>0</v>
      </c>
      <c r="L220" s="228"/>
      <c r="M220" s="232"/>
      <c r="N220" s="216">
        <f t="shared" si="44"/>
        <v>7</v>
      </c>
      <c r="O220" s="184">
        <f t="shared" si="51"/>
        <v>24</v>
      </c>
      <c r="P220" s="185">
        <f t="shared" si="45"/>
        <v>0</v>
      </c>
      <c r="Q220" s="186"/>
      <c r="R220" s="186"/>
      <c r="S220" s="186"/>
      <c r="T220" s="186"/>
      <c r="U220" s="186"/>
      <c r="V220" s="186"/>
      <c r="W220" s="186"/>
      <c r="X220" s="186"/>
      <c r="Y220" s="186"/>
      <c r="Z220" s="186"/>
    </row>
    <row r="221" spans="1:26" x14ac:dyDescent="0.25">
      <c r="A221" s="222">
        <v>214</v>
      </c>
      <c r="B221" s="209" t="str">
        <f t="shared" si="46"/>
        <v>18-й год 10-й мес</v>
      </c>
      <c r="C221" s="210">
        <f t="shared" si="52"/>
        <v>47705</v>
      </c>
      <c r="D221" s="211">
        <f t="shared" si="42"/>
        <v>0</v>
      </c>
      <c r="E221" s="212">
        <f t="shared" si="47"/>
        <v>0</v>
      </c>
      <c r="F221" s="212">
        <f t="shared" si="53"/>
        <v>0</v>
      </c>
      <c r="G221" s="213">
        <f t="shared" si="48"/>
        <v>0</v>
      </c>
      <c r="H221" s="214">
        <f t="shared" si="43"/>
        <v>0</v>
      </c>
      <c r="I221" s="212">
        <f t="shared" si="54"/>
        <v>0</v>
      </c>
      <c r="J221" s="212">
        <f t="shared" si="49"/>
        <v>0</v>
      </c>
      <c r="K221" s="215">
        <f t="shared" si="50"/>
        <v>0</v>
      </c>
      <c r="L221" s="228"/>
      <c r="M221" s="232"/>
      <c r="N221" s="216">
        <f t="shared" si="44"/>
        <v>7</v>
      </c>
      <c r="O221" s="184">
        <f t="shared" si="51"/>
        <v>24</v>
      </c>
      <c r="P221" s="185">
        <f t="shared" si="45"/>
        <v>0</v>
      </c>
      <c r="Q221" s="186"/>
      <c r="R221" s="186"/>
      <c r="S221" s="186"/>
      <c r="T221" s="186"/>
      <c r="U221" s="186"/>
      <c r="V221" s="186"/>
      <c r="W221" s="186"/>
      <c r="X221" s="186"/>
      <c r="Y221" s="186"/>
      <c r="Z221" s="186"/>
    </row>
    <row r="222" spans="1:26" x14ac:dyDescent="0.25">
      <c r="A222" s="222">
        <v>215</v>
      </c>
      <c r="B222" s="209" t="str">
        <f t="shared" si="46"/>
        <v>18-й год 11-й мес</v>
      </c>
      <c r="C222" s="210">
        <f t="shared" si="52"/>
        <v>47736</v>
      </c>
      <c r="D222" s="211">
        <f t="shared" si="42"/>
        <v>0</v>
      </c>
      <c r="E222" s="212">
        <f t="shared" si="47"/>
        <v>0</v>
      </c>
      <c r="F222" s="212">
        <f t="shared" si="53"/>
        <v>0</v>
      </c>
      <c r="G222" s="213">
        <f t="shared" si="48"/>
        <v>0</v>
      </c>
      <c r="H222" s="214">
        <f t="shared" si="43"/>
        <v>0</v>
      </c>
      <c r="I222" s="212">
        <f t="shared" si="54"/>
        <v>0</v>
      </c>
      <c r="J222" s="212">
        <f t="shared" si="49"/>
        <v>0</v>
      </c>
      <c r="K222" s="215">
        <f t="shared" si="50"/>
        <v>0</v>
      </c>
      <c r="L222" s="228"/>
      <c r="M222" s="232"/>
      <c r="N222" s="216">
        <f t="shared" si="44"/>
        <v>7</v>
      </c>
      <c r="O222" s="184">
        <f t="shared" si="51"/>
        <v>24</v>
      </c>
      <c r="P222" s="185">
        <f t="shared" si="45"/>
        <v>0</v>
      </c>
      <c r="Q222" s="186"/>
      <c r="R222" s="186"/>
      <c r="S222" s="186"/>
      <c r="T222" s="186"/>
      <c r="U222" s="186"/>
      <c r="V222" s="186"/>
      <c r="W222" s="186"/>
      <c r="X222" s="186"/>
      <c r="Y222" s="186"/>
      <c r="Z222" s="186"/>
    </row>
    <row r="223" spans="1:26" x14ac:dyDescent="0.25">
      <c r="A223" s="223">
        <v>216</v>
      </c>
      <c r="B223" s="209" t="str">
        <f t="shared" si="46"/>
        <v>18-й год 12-й мес</v>
      </c>
      <c r="C223" s="210">
        <f t="shared" si="52"/>
        <v>47766</v>
      </c>
      <c r="D223" s="211">
        <f t="shared" si="42"/>
        <v>0</v>
      </c>
      <c r="E223" s="224">
        <f t="shared" si="47"/>
        <v>0</v>
      </c>
      <c r="F223" s="212">
        <f t="shared" si="53"/>
        <v>0</v>
      </c>
      <c r="G223" s="225">
        <f t="shared" si="48"/>
        <v>0</v>
      </c>
      <c r="H223" s="226">
        <f t="shared" si="43"/>
        <v>0</v>
      </c>
      <c r="I223" s="224">
        <f t="shared" si="54"/>
        <v>0</v>
      </c>
      <c r="J223" s="224">
        <f t="shared" si="49"/>
        <v>0</v>
      </c>
      <c r="K223" s="227">
        <f t="shared" si="50"/>
        <v>0</v>
      </c>
      <c r="L223" s="231"/>
      <c r="M223" s="233"/>
      <c r="N223" s="216">
        <f t="shared" si="44"/>
        <v>7</v>
      </c>
      <c r="O223" s="184">
        <f t="shared" si="51"/>
        <v>24</v>
      </c>
      <c r="P223" s="185">
        <f t="shared" si="45"/>
        <v>0</v>
      </c>
      <c r="Q223" s="186"/>
      <c r="R223" s="186"/>
      <c r="S223" s="186"/>
      <c r="T223" s="186"/>
      <c r="U223" s="186"/>
      <c r="V223" s="186"/>
      <c r="W223" s="186"/>
      <c r="X223" s="186"/>
      <c r="Y223" s="186"/>
      <c r="Z223" s="186"/>
    </row>
    <row r="224" spans="1:26" x14ac:dyDescent="0.25">
      <c r="A224" s="208">
        <v>217</v>
      </c>
      <c r="B224" s="209" t="str">
        <f t="shared" si="46"/>
        <v>19-й год 1-й мес</v>
      </c>
      <c r="C224" s="210">
        <f t="shared" si="52"/>
        <v>47797</v>
      </c>
      <c r="D224" s="211">
        <f t="shared" si="42"/>
        <v>0</v>
      </c>
      <c r="E224" s="212">
        <f t="shared" si="47"/>
        <v>0</v>
      </c>
      <c r="F224" s="212">
        <f t="shared" si="53"/>
        <v>0</v>
      </c>
      <c r="G224" s="213">
        <f t="shared" si="48"/>
        <v>0</v>
      </c>
      <c r="H224" s="214">
        <f t="shared" si="43"/>
        <v>0</v>
      </c>
      <c r="I224" s="212">
        <f t="shared" si="54"/>
        <v>0</v>
      </c>
      <c r="J224" s="212">
        <f t="shared" si="49"/>
        <v>0</v>
      </c>
      <c r="K224" s="215">
        <f t="shared" si="50"/>
        <v>0</v>
      </c>
      <c r="L224" s="228"/>
      <c r="M224" s="232"/>
      <c r="N224" s="216">
        <f t="shared" si="44"/>
        <v>7</v>
      </c>
      <c r="O224" s="184">
        <f t="shared" si="51"/>
        <v>24</v>
      </c>
      <c r="P224" s="185">
        <f t="shared" si="45"/>
        <v>0</v>
      </c>
      <c r="Q224" s="186"/>
      <c r="R224" s="186"/>
      <c r="S224" s="186"/>
      <c r="T224" s="186"/>
      <c r="U224" s="186"/>
      <c r="V224" s="186"/>
      <c r="W224" s="186"/>
      <c r="X224" s="186"/>
      <c r="Y224" s="186"/>
      <c r="Z224" s="186"/>
    </row>
    <row r="225" spans="1:26" x14ac:dyDescent="0.25">
      <c r="A225" s="208">
        <v>218</v>
      </c>
      <c r="B225" s="209" t="str">
        <f t="shared" si="46"/>
        <v>19-й год 2-й мес</v>
      </c>
      <c r="C225" s="210">
        <f t="shared" si="52"/>
        <v>47827</v>
      </c>
      <c r="D225" s="211">
        <f t="shared" si="42"/>
        <v>0</v>
      </c>
      <c r="E225" s="212">
        <f t="shared" si="47"/>
        <v>0</v>
      </c>
      <c r="F225" s="212">
        <f t="shared" si="53"/>
        <v>0</v>
      </c>
      <c r="G225" s="213">
        <f t="shared" si="48"/>
        <v>0</v>
      </c>
      <c r="H225" s="214">
        <f t="shared" si="43"/>
        <v>0</v>
      </c>
      <c r="I225" s="212">
        <f t="shared" si="54"/>
        <v>0</v>
      </c>
      <c r="J225" s="212">
        <f t="shared" si="49"/>
        <v>0</v>
      </c>
      <c r="K225" s="215">
        <f t="shared" si="50"/>
        <v>0</v>
      </c>
      <c r="L225" s="228"/>
      <c r="M225" s="232"/>
      <c r="N225" s="216">
        <f t="shared" si="44"/>
        <v>7</v>
      </c>
      <c r="O225" s="184">
        <f t="shared" si="51"/>
        <v>24</v>
      </c>
      <c r="P225" s="185">
        <f t="shared" si="45"/>
        <v>0</v>
      </c>
      <c r="Q225" s="186"/>
      <c r="R225" s="186"/>
      <c r="S225" s="186"/>
      <c r="T225" s="186"/>
      <c r="U225" s="186"/>
      <c r="V225" s="186"/>
      <c r="W225" s="186"/>
      <c r="X225" s="186"/>
      <c r="Y225" s="186"/>
      <c r="Z225" s="186"/>
    </row>
    <row r="226" spans="1:26" x14ac:dyDescent="0.25">
      <c r="A226" s="208">
        <v>219</v>
      </c>
      <c r="B226" s="209" t="str">
        <f t="shared" si="46"/>
        <v>19-й год 3-й мес</v>
      </c>
      <c r="C226" s="210">
        <f t="shared" si="52"/>
        <v>47858</v>
      </c>
      <c r="D226" s="211">
        <f t="shared" si="42"/>
        <v>0</v>
      </c>
      <c r="E226" s="212">
        <f t="shared" si="47"/>
        <v>0</v>
      </c>
      <c r="F226" s="212">
        <f t="shared" si="53"/>
        <v>0</v>
      </c>
      <c r="G226" s="213">
        <f t="shared" si="48"/>
        <v>0</v>
      </c>
      <c r="H226" s="214">
        <f t="shared" si="43"/>
        <v>0</v>
      </c>
      <c r="I226" s="212">
        <f t="shared" si="54"/>
        <v>0</v>
      </c>
      <c r="J226" s="212">
        <f t="shared" si="49"/>
        <v>0</v>
      </c>
      <c r="K226" s="215">
        <f t="shared" si="50"/>
        <v>0</v>
      </c>
      <c r="L226" s="228"/>
      <c r="M226" s="232"/>
      <c r="N226" s="216">
        <f t="shared" si="44"/>
        <v>7</v>
      </c>
      <c r="O226" s="184">
        <f t="shared" si="51"/>
        <v>24</v>
      </c>
      <c r="P226" s="185">
        <f t="shared" si="45"/>
        <v>0</v>
      </c>
      <c r="Q226" s="186"/>
      <c r="R226" s="186"/>
      <c r="S226" s="186"/>
      <c r="T226" s="186"/>
      <c r="U226" s="186"/>
      <c r="V226" s="186"/>
      <c r="W226" s="186"/>
      <c r="X226" s="186"/>
      <c r="Y226" s="186"/>
      <c r="Z226" s="186"/>
    </row>
    <row r="227" spans="1:26" x14ac:dyDescent="0.25">
      <c r="A227" s="208">
        <v>220</v>
      </c>
      <c r="B227" s="209" t="str">
        <f t="shared" si="46"/>
        <v>19-й год 4-й мес</v>
      </c>
      <c r="C227" s="210">
        <f t="shared" si="52"/>
        <v>47889</v>
      </c>
      <c r="D227" s="211">
        <f t="shared" si="42"/>
        <v>0</v>
      </c>
      <c r="E227" s="212">
        <f t="shared" si="47"/>
        <v>0</v>
      </c>
      <c r="F227" s="212">
        <f t="shared" si="53"/>
        <v>0</v>
      </c>
      <c r="G227" s="213">
        <f t="shared" si="48"/>
        <v>0</v>
      </c>
      <c r="H227" s="214">
        <f t="shared" si="43"/>
        <v>0</v>
      </c>
      <c r="I227" s="212">
        <f t="shared" si="54"/>
        <v>0</v>
      </c>
      <c r="J227" s="212">
        <f t="shared" si="49"/>
        <v>0</v>
      </c>
      <c r="K227" s="215">
        <f t="shared" si="50"/>
        <v>0</v>
      </c>
      <c r="L227" s="228"/>
      <c r="M227" s="232"/>
      <c r="N227" s="216">
        <f t="shared" si="44"/>
        <v>7</v>
      </c>
      <c r="O227" s="184">
        <f t="shared" si="51"/>
        <v>24</v>
      </c>
      <c r="P227" s="185">
        <f t="shared" si="45"/>
        <v>0</v>
      </c>
      <c r="Q227" s="186"/>
      <c r="R227" s="186"/>
      <c r="S227" s="186"/>
      <c r="T227" s="186"/>
      <c r="U227" s="186"/>
      <c r="V227" s="186"/>
      <c r="W227" s="186"/>
      <c r="X227" s="186"/>
      <c r="Y227" s="186"/>
      <c r="Z227" s="186"/>
    </row>
    <row r="228" spans="1:26" x14ac:dyDescent="0.25">
      <c r="A228" s="208">
        <v>221</v>
      </c>
      <c r="B228" s="209" t="str">
        <f t="shared" si="46"/>
        <v>19-й год 5-й мес</v>
      </c>
      <c r="C228" s="210">
        <f t="shared" si="52"/>
        <v>47917</v>
      </c>
      <c r="D228" s="211">
        <f t="shared" si="42"/>
        <v>0</v>
      </c>
      <c r="E228" s="212">
        <f t="shared" si="47"/>
        <v>0</v>
      </c>
      <c r="F228" s="212">
        <f t="shared" si="53"/>
        <v>0</v>
      </c>
      <c r="G228" s="213">
        <f t="shared" si="48"/>
        <v>0</v>
      </c>
      <c r="H228" s="214">
        <f t="shared" si="43"/>
        <v>0</v>
      </c>
      <c r="I228" s="212">
        <f t="shared" si="54"/>
        <v>0</v>
      </c>
      <c r="J228" s="212">
        <f t="shared" si="49"/>
        <v>0</v>
      </c>
      <c r="K228" s="215">
        <f t="shared" si="50"/>
        <v>0</v>
      </c>
      <c r="L228" s="228"/>
      <c r="M228" s="232"/>
      <c r="N228" s="216">
        <f t="shared" si="44"/>
        <v>7</v>
      </c>
      <c r="O228" s="184">
        <f t="shared" si="51"/>
        <v>24</v>
      </c>
      <c r="P228" s="185">
        <f t="shared" si="45"/>
        <v>0</v>
      </c>
      <c r="Q228" s="186"/>
      <c r="R228" s="186"/>
      <c r="S228" s="186"/>
      <c r="T228" s="186"/>
      <c r="U228" s="186"/>
      <c r="V228" s="186"/>
      <c r="W228" s="186"/>
      <c r="X228" s="186"/>
      <c r="Y228" s="186"/>
      <c r="Z228" s="186"/>
    </row>
    <row r="229" spans="1:26" x14ac:dyDescent="0.25">
      <c r="A229" s="208">
        <v>222</v>
      </c>
      <c r="B229" s="209" t="str">
        <f t="shared" si="46"/>
        <v>19-й год 6-й мес</v>
      </c>
      <c r="C229" s="210">
        <f t="shared" si="52"/>
        <v>47948</v>
      </c>
      <c r="D229" s="211">
        <f t="shared" si="42"/>
        <v>0</v>
      </c>
      <c r="E229" s="212">
        <f t="shared" si="47"/>
        <v>0</v>
      </c>
      <c r="F229" s="212">
        <f t="shared" si="53"/>
        <v>0</v>
      </c>
      <c r="G229" s="213">
        <f t="shared" si="48"/>
        <v>0</v>
      </c>
      <c r="H229" s="214">
        <f t="shared" si="43"/>
        <v>0</v>
      </c>
      <c r="I229" s="212">
        <f t="shared" si="54"/>
        <v>0</v>
      </c>
      <c r="J229" s="212">
        <f t="shared" si="49"/>
        <v>0</v>
      </c>
      <c r="K229" s="215">
        <f t="shared" si="50"/>
        <v>0</v>
      </c>
      <c r="L229" s="228"/>
      <c r="M229" s="232"/>
      <c r="N229" s="216">
        <f t="shared" si="44"/>
        <v>7</v>
      </c>
      <c r="O229" s="184">
        <f t="shared" si="51"/>
        <v>24</v>
      </c>
      <c r="P229" s="185">
        <f t="shared" si="45"/>
        <v>0</v>
      </c>
      <c r="Q229" s="186"/>
      <c r="R229" s="186"/>
      <c r="S229" s="186"/>
      <c r="T229" s="186"/>
      <c r="U229" s="186"/>
      <c r="V229" s="186"/>
      <c r="W229" s="186"/>
      <c r="X229" s="186"/>
      <c r="Y229" s="186"/>
      <c r="Z229" s="186"/>
    </row>
    <row r="230" spans="1:26" x14ac:dyDescent="0.25">
      <c r="A230" s="208">
        <v>223</v>
      </c>
      <c r="B230" s="209" t="str">
        <f t="shared" si="46"/>
        <v>19-й год 7-й мес</v>
      </c>
      <c r="C230" s="210">
        <f t="shared" si="52"/>
        <v>47978</v>
      </c>
      <c r="D230" s="211">
        <f t="shared" si="42"/>
        <v>0</v>
      </c>
      <c r="E230" s="212">
        <f t="shared" si="47"/>
        <v>0</v>
      </c>
      <c r="F230" s="212">
        <f t="shared" si="53"/>
        <v>0</v>
      </c>
      <c r="G230" s="213">
        <f t="shared" si="48"/>
        <v>0</v>
      </c>
      <c r="H230" s="214">
        <f t="shared" si="43"/>
        <v>0</v>
      </c>
      <c r="I230" s="212">
        <f t="shared" si="54"/>
        <v>0</v>
      </c>
      <c r="J230" s="212">
        <f t="shared" si="49"/>
        <v>0</v>
      </c>
      <c r="K230" s="215">
        <f t="shared" si="50"/>
        <v>0</v>
      </c>
      <c r="L230" s="228"/>
      <c r="M230" s="232"/>
      <c r="N230" s="216">
        <f t="shared" si="44"/>
        <v>7</v>
      </c>
      <c r="O230" s="184">
        <f t="shared" si="51"/>
        <v>24</v>
      </c>
      <c r="P230" s="185">
        <f t="shared" si="45"/>
        <v>0</v>
      </c>
      <c r="Q230" s="186"/>
      <c r="R230" s="186"/>
      <c r="S230" s="186"/>
      <c r="T230" s="186"/>
      <c r="U230" s="186"/>
      <c r="V230" s="186"/>
      <c r="W230" s="186"/>
      <c r="X230" s="186"/>
      <c r="Y230" s="186"/>
      <c r="Z230" s="186"/>
    </row>
    <row r="231" spans="1:26" x14ac:dyDescent="0.25">
      <c r="A231" s="208">
        <v>224</v>
      </c>
      <c r="B231" s="209" t="str">
        <f t="shared" si="46"/>
        <v>19-й год 8-й мес</v>
      </c>
      <c r="C231" s="210">
        <f t="shared" si="52"/>
        <v>48009</v>
      </c>
      <c r="D231" s="211">
        <f t="shared" si="42"/>
        <v>0</v>
      </c>
      <c r="E231" s="212">
        <f t="shared" si="47"/>
        <v>0</v>
      </c>
      <c r="F231" s="212">
        <f t="shared" si="53"/>
        <v>0</v>
      </c>
      <c r="G231" s="213">
        <f t="shared" si="48"/>
        <v>0</v>
      </c>
      <c r="H231" s="214">
        <f t="shared" si="43"/>
        <v>0</v>
      </c>
      <c r="I231" s="212">
        <f t="shared" si="54"/>
        <v>0</v>
      </c>
      <c r="J231" s="212">
        <f t="shared" si="49"/>
        <v>0</v>
      </c>
      <c r="K231" s="215">
        <f t="shared" si="50"/>
        <v>0</v>
      </c>
      <c r="L231" s="228"/>
      <c r="M231" s="232"/>
      <c r="N231" s="216">
        <f t="shared" si="44"/>
        <v>7</v>
      </c>
      <c r="O231" s="184">
        <f t="shared" si="51"/>
        <v>24</v>
      </c>
      <c r="P231" s="185">
        <f t="shared" si="45"/>
        <v>0</v>
      </c>
      <c r="Q231" s="186"/>
      <c r="R231" s="186"/>
      <c r="S231" s="186"/>
      <c r="T231" s="186"/>
      <c r="U231" s="186"/>
      <c r="V231" s="186"/>
      <c r="W231" s="186"/>
      <c r="X231" s="186"/>
      <c r="Y231" s="186"/>
      <c r="Z231" s="186"/>
    </row>
    <row r="232" spans="1:26" x14ac:dyDescent="0.25">
      <c r="A232" s="208">
        <v>225</v>
      </c>
      <c r="B232" s="209" t="str">
        <f t="shared" si="46"/>
        <v>19-й год 9-й мес</v>
      </c>
      <c r="C232" s="210">
        <f t="shared" si="52"/>
        <v>48039</v>
      </c>
      <c r="D232" s="211">
        <f t="shared" si="42"/>
        <v>0</v>
      </c>
      <c r="E232" s="212">
        <f t="shared" si="47"/>
        <v>0</v>
      </c>
      <c r="F232" s="212">
        <f t="shared" si="53"/>
        <v>0</v>
      </c>
      <c r="G232" s="213">
        <f t="shared" si="48"/>
        <v>0</v>
      </c>
      <c r="H232" s="214">
        <f t="shared" si="43"/>
        <v>0</v>
      </c>
      <c r="I232" s="212">
        <f t="shared" si="54"/>
        <v>0</v>
      </c>
      <c r="J232" s="212">
        <f t="shared" si="49"/>
        <v>0</v>
      </c>
      <c r="K232" s="215">
        <f t="shared" si="50"/>
        <v>0</v>
      </c>
      <c r="L232" s="228"/>
      <c r="M232" s="232"/>
      <c r="N232" s="216">
        <f t="shared" si="44"/>
        <v>7</v>
      </c>
      <c r="O232" s="184">
        <f t="shared" si="51"/>
        <v>24</v>
      </c>
      <c r="P232" s="185">
        <f t="shared" si="45"/>
        <v>0</v>
      </c>
      <c r="Q232" s="186"/>
      <c r="R232" s="186"/>
      <c r="S232" s="186"/>
      <c r="T232" s="186"/>
      <c r="U232" s="186"/>
      <c r="V232" s="186"/>
      <c r="W232" s="186"/>
      <c r="X232" s="186"/>
      <c r="Y232" s="186"/>
      <c r="Z232" s="186"/>
    </row>
    <row r="233" spans="1:26" x14ac:dyDescent="0.25">
      <c r="A233" s="208">
        <v>226</v>
      </c>
      <c r="B233" s="209" t="str">
        <f t="shared" si="46"/>
        <v>19-й год 10-й мес</v>
      </c>
      <c r="C233" s="210">
        <f t="shared" si="52"/>
        <v>48070</v>
      </c>
      <c r="D233" s="211">
        <f t="shared" si="42"/>
        <v>0</v>
      </c>
      <c r="E233" s="212">
        <f t="shared" si="47"/>
        <v>0</v>
      </c>
      <c r="F233" s="212">
        <f t="shared" si="53"/>
        <v>0</v>
      </c>
      <c r="G233" s="213">
        <f t="shared" si="48"/>
        <v>0</v>
      </c>
      <c r="H233" s="214">
        <f t="shared" si="43"/>
        <v>0</v>
      </c>
      <c r="I233" s="212">
        <f t="shared" si="54"/>
        <v>0</v>
      </c>
      <c r="J233" s="212">
        <f t="shared" si="49"/>
        <v>0</v>
      </c>
      <c r="K233" s="215">
        <f t="shared" si="50"/>
        <v>0</v>
      </c>
      <c r="L233" s="228"/>
      <c r="M233" s="232"/>
      <c r="N233" s="216">
        <f t="shared" si="44"/>
        <v>7</v>
      </c>
      <c r="O233" s="184">
        <f t="shared" si="51"/>
        <v>24</v>
      </c>
      <c r="P233" s="185">
        <f t="shared" si="45"/>
        <v>0</v>
      </c>
      <c r="Q233" s="186"/>
      <c r="R233" s="186"/>
      <c r="S233" s="186"/>
      <c r="T233" s="186"/>
      <c r="U233" s="186"/>
      <c r="V233" s="186"/>
      <c r="W233" s="186"/>
      <c r="X233" s="186"/>
      <c r="Y233" s="186"/>
      <c r="Z233" s="186"/>
    </row>
    <row r="234" spans="1:26" x14ac:dyDescent="0.25">
      <c r="A234" s="208">
        <v>227</v>
      </c>
      <c r="B234" s="209" t="str">
        <f t="shared" si="46"/>
        <v>19-й год 11-й мес</v>
      </c>
      <c r="C234" s="210">
        <f t="shared" si="52"/>
        <v>48101</v>
      </c>
      <c r="D234" s="211">
        <f t="shared" si="42"/>
        <v>0</v>
      </c>
      <c r="E234" s="212">
        <f t="shared" si="47"/>
        <v>0</v>
      </c>
      <c r="F234" s="212">
        <f t="shared" si="53"/>
        <v>0</v>
      </c>
      <c r="G234" s="213">
        <f t="shared" si="48"/>
        <v>0</v>
      </c>
      <c r="H234" s="214">
        <f t="shared" si="43"/>
        <v>0</v>
      </c>
      <c r="I234" s="212">
        <f t="shared" si="54"/>
        <v>0</v>
      </c>
      <c r="J234" s="212">
        <f t="shared" si="49"/>
        <v>0</v>
      </c>
      <c r="K234" s="215">
        <f t="shared" si="50"/>
        <v>0</v>
      </c>
      <c r="L234" s="228"/>
      <c r="M234" s="232"/>
      <c r="N234" s="216">
        <f t="shared" si="44"/>
        <v>7</v>
      </c>
      <c r="O234" s="184">
        <f t="shared" si="51"/>
        <v>24</v>
      </c>
      <c r="P234" s="185">
        <f t="shared" si="45"/>
        <v>0</v>
      </c>
      <c r="Q234" s="186"/>
      <c r="R234" s="186"/>
      <c r="S234" s="186"/>
      <c r="T234" s="186"/>
      <c r="U234" s="186"/>
      <c r="V234" s="186"/>
      <c r="W234" s="186"/>
      <c r="X234" s="186"/>
      <c r="Y234" s="186"/>
      <c r="Z234" s="186"/>
    </row>
    <row r="235" spans="1:26" x14ac:dyDescent="0.25">
      <c r="A235" s="208">
        <v>228</v>
      </c>
      <c r="B235" s="209" t="str">
        <f t="shared" si="46"/>
        <v>19-й год 12-й мес</v>
      </c>
      <c r="C235" s="210">
        <f t="shared" si="52"/>
        <v>48131</v>
      </c>
      <c r="D235" s="211">
        <f t="shared" si="42"/>
        <v>0</v>
      </c>
      <c r="E235" s="212">
        <f t="shared" si="47"/>
        <v>0</v>
      </c>
      <c r="F235" s="212">
        <f t="shared" si="53"/>
        <v>0</v>
      </c>
      <c r="G235" s="213">
        <f t="shared" si="48"/>
        <v>0</v>
      </c>
      <c r="H235" s="214">
        <f t="shared" si="43"/>
        <v>0</v>
      </c>
      <c r="I235" s="212">
        <f t="shared" si="54"/>
        <v>0</v>
      </c>
      <c r="J235" s="212">
        <f t="shared" si="49"/>
        <v>0</v>
      </c>
      <c r="K235" s="215">
        <f t="shared" si="50"/>
        <v>0</v>
      </c>
      <c r="L235" s="228"/>
      <c r="M235" s="232"/>
      <c r="N235" s="216">
        <f t="shared" si="44"/>
        <v>7</v>
      </c>
      <c r="O235" s="184">
        <f t="shared" si="51"/>
        <v>24</v>
      </c>
      <c r="P235" s="185">
        <f t="shared" si="45"/>
        <v>0</v>
      </c>
      <c r="Q235" s="186"/>
      <c r="R235" s="186"/>
      <c r="S235" s="186"/>
      <c r="T235" s="186"/>
      <c r="U235" s="186"/>
      <c r="V235" s="186"/>
      <c r="W235" s="186"/>
      <c r="X235" s="186"/>
      <c r="Y235" s="186"/>
      <c r="Z235" s="186"/>
    </row>
    <row r="236" spans="1:26" x14ac:dyDescent="0.25">
      <c r="A236" s="217">
        <v>229</v>
      </c>
      <c r="B236" s="209" t="str">
        <f t="shared" si="46"/>
        <v>20-й год 1-й мес</v>
      </c>
      <c r="C236" s="210">
        <f t="shared" si="52"/>
        <v>48162</v>
      </c>
      <c r="D236" s="211">
        <f t="shared" si="42"/>
        <v>0</v>
      </c>
      <c r="E236" s="218">
        <f t="shared" si="47"/>
        <v>0</v>
      </c>
      <c r="F236" s="212">
        <f t="shared" si="53"/>
        <v>0</v>
      </c>
      <c r="G236" s="219">
        <f t="shared" si="48"/>
        <v>0</v>
      </c>
      <c r="H236" s="220">
        <f t="shared" si="43"/>
        <v>0</v>
      </c>
      <c r="I236" s="218">
        <f t="shared" si="54"/>
        <v>0</v>
      </c>
      <c r="J236" s="218">
        <f t="shared" si="49"/>
        <v>0</v>
      </c>
      <c r="K236" s="221">
        <f t="shared" si="50"/>
        <v>0</v>
      </c>
      <c r="L236" s="230"/>
      <c r="M236" s="229"/>
      <c r="N236" s="216">
        <f t="shared" si="44"/>
        <v>7</v>
      </c>
      <c r="O236" s="184">
        <f t="shared" si="51"/>
        <v>24</v>
      </c>
      <c r="P236" s="185">
        <f t="shared" si="45"/>
        <v>0</v>
      </c>
      <c r="Q236" s="186"/>
      <c r="R236" s="186"/>
      <c r="S236" s="186"/>
      <c r="T236" s="186"/>
      <c r="U236" s="186"/>
      <c r="V236" s="186"/>
      <c r="W236" s="186"/>
      <c r="X236" s="186"/>
      <c r="Y236" s="186"/>
      <c r="Z236" s="186"/>
    </row>
    <row r="237" spans="1:26" x14ac:dyDescent="0.25">
      <c r="A237" s="222">
        <v>230</v>
      </c>
      <c r="B237" s="209" t="str">
        <f t="shared" si="46"/>
        <v>20-й год 2-й мес</v>
      </c>
      <c r="C237" s="210">
        <f t="shared" si="52"/>
        <v>48192</v>
      </c>
      <c r="D237" s="211">
        <f t="shared" si="42"/>
        <v>0</v>
      </c>
      <c r="E237" s="212">
        <f t="shared" si="47"/>
        <v>0</v>
      </c>
      <c r="F237" s="212">
        <f t="shared" si="53"/>
        <v>0</v>
      </c>
      <c r="G237" s="213">
        <f t="shared" si="48"/>
        <v>0</v>
      </c>
      <c r="H237" s="214">
        <f t="shared" si="43"/>
        <v>0</v>
      </c>
      <c r="I237" s="212">
        <f t="shared" si="54"/>
        <v>0</v>
      </c>
      <c r="J237" s="212">
        <f t="shared" si="49"/>
        <v>0</v>
      </c>
      <c r="K237" s="215">
        <f t="shared" si="50"/>
        <v>0</v>
      </c>
      <c r="L237" s="228"/>
      <c r="M237" s="232"/>
      <c r="N237" s="216">
        <f t="shared" si="44"/>
        <v>7</v>
      </c>
      <c r="O237" s="184">
        <f t="shared" si="51"/>
        <v>24</v>
      </c>
      <c r="P237" s="185">
        <f t="shared" si="45"/>
        <v>0</v>
      </c>
      <c r="Q237" s="186"/>
      <c r="R237" s="186"/>
      <c r="S237" s="186"/>
      <c r="T237" s="186"/>
      <c r="U237" s="186"/>
      <c r="V237" s="186"/>
      <c r="W237" s="186"/>
      <c r="X237" s="186"/>
      <c r="Y237" s="186"/>
      <c r="Z237" s="186"/>
    </row>
    <row r="238" spans="1:26" x14ac:dyDescent="0.25">
      <c r="A238" s="222">
        <v>231</v>
      </c>
      <c r="B238" s="209" t="str">
        <f t="shared" si="46"/>
        <v>20-й год 3-й мес</v>
      </c>
      <c r="C238" s="210">
        <f t="shared" si="52"/>
        <v>48223</v>
      </c>
      <c r="D238" s="211">
        <f t="shared" si="42"/>
        <v>0</v>
      </c>
      <c r="E238" s="212">
        <f t="shared" si="47"/>
        <v>0</v>
      </c>
      <c r="F238" s="212">
        <f t="shared" si="53"/>
        <v>0</v>
      </c>
      <c r="G238" s="213">
        <f t="shared" si="48"/>
        <v>0</v>
      </c>
      <c r="H238" s="214">
        <f t="shared" si="43"/>
        <v>0</v>
      </c>
      <c r="I238" s="212">
        <f t="shared" si="54"/>
        <v>0</v>
      </c>
      <c r="J238" s="212">
        <f t="shared" si="49"/>
        <v>0</v>
      </c>
      <c r="K238" s="215">
        <f t="shared" si="50"/>
        <v>0</v>
      </c>
      <c r="L238" s="228"/>
      <c r="M238" s="232"/>
      <c r="N238" s="216">
        <f t="shared" si="44"/>
        <v>7</v>
      </c>
      <c r="O238" s="184">
        <f t="shared" si="51"/>
        <v>24</v>
      </c>
      <c r="P238" s="185">
        <f t="shared" si="45"/>
        <v>0</v>
      </c>
      <c r="Q238" s="186"/>
      <c r="R238" s="186"/>
      <c r="S238" s="186"/>
      <c r="T238" s="186"/>
      <c r="U238" s="186"/>
      <c r="V238" s="186"/>
      <c r="W238" s="186"/>
      <c r="X238" s="186"/>
      <c r="Y238" s="186"/>
      <c r="Z238" s="186"/>
    </row>
    <row r="239" spans="1:26" x14ac:dyDescent="0.25">
      <c r="A239" s="222">
        <v>232</v>
      </c>
      <c r="B239" s="209" t="str">
        <f t="shared" si="46"/>
        <v>20-й год 4-й мес</v>
      </c>
      <c r="C239" s="210">
        <f t="shared" si="52"/>
        <v>48254</v>
      </c>
      <c r="D239" s="211">
        <f t="shared" si="42"/>
        <v>0</v>
      </c>
      <c r="E239" s="212">
        <f t="shared" si="47"/>
        <v>0</v>
      </c>
      <c r="F239" s="212">
        <f t="shared" si="53"/>
        <v>0</v>
      </c>
      <c r="G239" s="213">
        <f t="shared" si="48"/>
        <v>0</v>
      </c>
      <c r="H239" s="214">
        <f t="shared" si="43"/>
        <v>0</v>
      </c>
      <c r="I239" s="212">
        <f t="shared" si="54"/>
        <v>0</v>
      </c>
      <c r="J239" s="212">
        <f t="shared" si="49"/>
        <v>0</v>
      </c>
      <c r="K239" s="215">
        <f t="shared" si="50"/>
        <v>0</v>
      </c>
      <c r="L239" s="228"/>
      <c r="M239" s="232"/>
      <c r="N239" s="216">
        <f t="shared" si="44"/>
        <v>7</v>
      </c>
      <c r="O239" s="184">
        <f t="shared" si="51"/>
        <v>24</v>
      </c>
      <c r="P239" s="185">
        <f t="shared" si="45"/>
        <v>0</v>
      </c>
      <c r="Q239" s="186"/>
      <c r="R239" s="186"/>
      <c r="S239" s="186"/>
      <c r="T239" s="186"/>
      <c r="U239" s="186"/>
      <c r="V239" s="186"/>
      <c r="W239" s="186"/>
      <c r="X239" s="186"/>
      <c r="Y239" s="186"/>
      <c r="Z239" s="186"/>
    </row>
    <row r="240" spans="1:26" x14ac:dyDescent="0.25">
      <c r="A240" s="222">
        <v>233</v>
      </c>
      <c r="B240" s="209" t="str">
        <f t="shared" si="46"/>
        <v>20-й год 5-й мес</v>
      </c>
      <c r="C240" s="210">
        <f t="shared" si="52"/>
        <v>48283</v>
      </c>
      <c r="D240" s="211">
        <f t="shared" si="42"/>
        <v>0</v>
      </c>
      <c r="E240" s="212">
        <f t="shared" si="47"/>
        <v>0</v>
      </c>
      <c r="F240" s="212">
        <f t="shared" si="53"/>
        <v>0</v>
      </c>
      <c r="G240" s="213">
        <f t="shared" si="48"/>
        <v>0</v>
      </c>
      <c r="H240" s="214">
        <f t="shared" si="43"/>
        <v>0</v>
      </c>
      <c r="I240" s="212">
        <f t="shared" si="54"/>
        <v>0</v>
      </c>
      <c r="J240" s="212">
        <f t="shared" si="49"/>
        <v>0</v>
      </c>
      <c r="K240" s="215">
        <f t="shared" si="50"/>
        <v>0</v>
      </c>
      <c r="L240" s="228"/>
      <c r="M240" s="232"/>
      <c r="N240" s="216">
        <f t="shared" si="44"/>
        <v>7</v>
      </c>
      <c r="O240" s="184">
        <f t="shared" si="51"/>
        <v>24</v>
      </c>
      <c r="P240" s="185">
        <f t="shared" si="45"/>
        <v>0</v>
      </c>
      <c r="Q240" s="186"/>
      <c r="R240" s="186"/>
      <c r="S240" s="186"/>
      <c r="T240" s="186"/>
      <c r="U240" s="186"/>
      <c r="V240" s="186"/>
      <c r="W240" s="186"/>
      <c r="X240" s="186"/>
      <c r="Y240" s="186"/>
      <c r="Z240" s="186"/>
    </row>
    <row r="241" spans="1:26" x14ac:dyDescent="0.25">
      <c r="A241" s="222">
        <v>234</v>
      </c>
      <c r="B241" s="209" t="str">
        <f t="shared" si="46"/>
        <v>20-й год 6-й мес</v>
      </c>
      <c r="C241" s="210">
        <f t="shared" si="52"/>
        <v>48314</v>
      </c>
      <c r="D241" s="211">
        <f t="shared" si="42"/>
        <v>0</v>
      </c>
      <c r="E241" s="212">
        <f t="shared" si="47"/>
        <v>0</v>
      </c>
      <c r="F241" s="212">
        <f t="shared" si="53"/>
        <v>0</v>
      </c>
      <c r="G241" s="213">
        <f t="shared" si="48"/>
        <v>0</v>
      </c>
      <c r="H241" s="214">
        <f t="shared" si="43"/>
        <v>0</v>
      </c>
      <c r="I241" s="212">
        <f t="shared" si="54"/>
        <v>0</v>
      </c>
      <c r="J241" s="212">
        <f t="shared" si="49"/>
        <v>0</v>
      </c>
      <c r="K241" s="215">
        <f t="shared" si="50"/>
        <v>0</v>
      </c>
      <c r="L241" s="228"/>
      <c r="M241" s="232"/>
      <c r="N241" s="216">
        <f t="shared" si="44"/>
        <v>7</v>
      </c>
      <c r="O241" s="184">
        <f t="shared" si="51"/>
        <v>24</v>
      </c>
      <c r="P241" s="185">
        <f t="shared" si="45"/>
        <v>0</v>
      </c>
      <c r="Q241" s="186"/>
      <c r="R241" s="186"/>
      <c r="S241" s="186"/>
      <c r="T241" s="186"/>
      <c r="U241" s="186"/>
      <c r="V241" s="186"/>
      <c r="W241" s="186"/>
      <c r="X241" s="186"/>
      <c r="Y241" s="186"/>
      <c r="Z241" s="186"/>
    </row>
    <row r="242" spans="1:26" x14ac:dyDescent="0.25">
      <c r="A242" s="222">
        <v>235</v>
      </c>
      <c r="B242" s="209" t="str">
        <f t="shared" si="46"/>
        <v>20-й год 7-й мес</v>
      </c>
      <c r="C242" s="210">
        <f t="shared" si="52"/>
        <v>48344</v>
      </c>
      <c r="D242" s="211">
        <f t="shared" si="42"/>
        <v>0</v>
      </c>
      <c r="E242" s="212">
        <f t="shared" si="47"/>
        <v>0</v>
      </c>
      <c r="F242" s="212">
        <f t="shared" si="53"/>
        <v>0</v>
      </c>
      <c r="G242" s="213">
        <f t="shared" si="48"/>
        <v>0</v>
      </c>
      <c r="H242" s="214">
        <f t="shared" si="43"/>
        <v>0</v>
      </c>
      <c r="I242" s="212">
        <f t="shared" si="54"/>
        <v>0</v>
      </c>
      <c r="J242" s="212">
        <f t="shared" si="49"/>
        <v>0</v>
      </c>
      <c r="K242" s="215">
        <f t="shared" si="50"/>
        <v>0</v>
      </c>
      <c r="L242" s="228"/>
      <c r="M242" s="232"/>
      <c r="N242" s="216">
        <f t="shared" si="44"/>
        <v>7</v>
      </c>
      <c r="O242" s="184">
        <f t="shared" si="51"/>
        <v>24</v>
      </c>
      <c r="P242" s="185">
        <f t="shared" si="45"/>
        <v>0</v>
      </c>
      <c r="Q242" s="186"/>
      <c r="R242" s="186"/>
      <c r="S242" s="186"/>
      <c r="T242" s="186"/>
      <c r="U242" s="186"/>
      <c r="V242" s="186"/>
      <c r="W242" s="186"/>
      <c r="X242" s="186"/>
      <c r="Y242" s="186"/>
      <c r="Z242" s="186"/>
    </row>
    <row r="243" spans="1:26" x14ac:dyDescent="0.25">
      <c r="A243" s="222">
        <v>236</v>
      </c>
      <c r="B243" s="209" t="str">
        <f t="shared" si="46"/>
        <v>20-й год 8-й мес</v>
      </c>
      <c r="C243" s="210">
        <f t="shared" si="52"/>
        <v>48375</v>
      </c>
      <c r="D243" s="211">
        <f t="shared" si="42"/>
        <v>0</v>
      </c>
      <c r="E243" s="212">
        <f t="shared" si="47"/>
        <v>0</v>
      </c>
      <c r="F243" s="212">
        <f t="shared" si="53"/>
        <v>0</v>
      </c>
      <c r="G243" s="213">
        <f t="shared" si="48"/>
        <v>0</v>
      </c>
      <c r="H243" s="214">
        <f t="shared" si="43"/>
        <v>0</v>
      </c>
      <c r="I243" s="212">
        <f t="shared" si="54"/>
        <v>0</v>
      </c>
      <c r="J243" s="212">
        <f t="shared" si="49"/>
        <v>0</v>
      </c>
      <c r="K243" s="215">
        <f t="shared" si="50"/>
        <v>0</v>
      </c>
      <c r="L243" s="228"/>
      <c r="M243" s="232"/>
      <c r="N243" s="216">
        <f t="shared" si="44"/>
        <v>7</v>
      </c>
      <c r="O243" s="184">
        <f t="shared" si="51"/>
        <v>24</v>
      </c>
      <c r="P243" s="185">
        <f t="shared" si="45"/>
        <v>0</v>
      </c>
      <c r="Q243" s="186"/>
      <c r="R243" s="186"/>
      <c r="S243" s="186"/>
      <c r="T243" s="186"/>
      <c r="U243" s="186"/>
      <c r="V243" s="186"/>
      <c r="W243" s="186"/>
      <c r="X243" s="186"/>
      <c r="Y243" s="186"/>
      <c r="Z243" s="186"/>
    </row>
    <row r="244" spans="1:26" x14ac:dyDescent="0.25">
      <c r="A244" s="222">
        <v>237</v>
      </c>
      <c r="B244" s="209" t="str">
        <f t="shared" si="46"/>
        <v>20-й год 9-й мес</v>
      </c>
      <c r="C244" s="210">
        <f t="shared" si="52"/>
        <v>48405</v>
      </c>
      <c r="D244" s="211">
        <f t="shared" si="42"/>
        <v>0</v>
      </c>
      <c r="E244" s="212">
        <f t="shared" si="47"/>
        <v>0</v>
      </c>
      <c r="F244" s="212">
        <f t="shared" si="53"/>
        <v>0</v>
      </c>
      <c r="G244" s="213">
        <f t="shared" si="48"/>
        <v>0</v>
      </c>
      <c r="H244" s="214">
        <f t="shared" si="43"/>
        <v>0</v>
      </c>
      <c r="I244" s="212">
        <f t="shared" si="54"/>
        <v>0</v>
      </c>
      <c r="J244" s="212">
        <f t="shared" si="49"/>
        <v>0</v>
      </c>
      <c r="K244" s="215">
        <f t="shared" si="50"/>
        <v>0</v>
      </c>
      <c r="L244" s="228"/>
      <c r="M244" s="232"/>
      <c r="N244" s="216">
        <f t="shared" si="44"/>
        <v>7</v>
      </c>
      <c r="O244" s="184">
        <f t="shared" si="51"/>
        <v>24</v>
      </c>
      <c r="P244" s="185">
        <f t="shared" si="45"/>
        <v>0</v>
      </c>
      <c r="Q244" s="186"/>
      <c r="R244" s="186"/>
      <c r="S244" s="186"/>
      <c r="T244" s="186"/>
      <c r="U244" s="186"/>
      <c r="V244" s="186"/>
      <c r="W244" s="186"/>
      <c r="X244" s="186"/>
      <c r="Y244" s="186"/>
      <c r="Z244" s="186"/>
    </row>
    <row r="245" spans="1:26" x14ac:dyDescent="0.25">
      <c r="A245" s="222">
        <v>238</v>
      </c>
      <c r="B245" s="209" t="str">
        <f t="shared" si="46"/>
        <v>20-й год 10-й мес</v>
      </c>
      <c r="C245" s="210">
        <f t="shared" si="52"/>
        <v>48436</v>
      </c>
      <c r="D245" s="211">
        <f t="shared" si="42"/>
        <v>0</v>
      </c>
      <c r="E245" s="212">
        <f t="shared" si="47"/>
        <v>0</v>
      </c>
      <c r="F245" s="212">
        <f t="shared" si="53"/>
        <v>0</v>
      </c>
      <c r="G245" s="213">
        <f t="shared" si="48"/>
        <v>0</v>
      </c>
      <c r="H245" s="214">
        <f t="shared" si="43"/>
        <v>0</v>
      </c>
      <c r="I245" s="212">
        <f t="shared" si="54"/>
        <v>0</v>
      </c>
      <c r="J245" s="212">
        <f t="shared" si="49"/>
        <v>0</v>
      </c>
      <c r="K245" s="215">
        <f t="shared" si="50"/>
        <v>0</v>
      </c>
      <c r="L245" s="228"/>
      <c r="M245" s="232"/>
      <c r="N245" s="216">
        <f t="shared" si="44"/>
        <v>7</v>
      </c>
      <c r="O245" s="184">
        <f t="shared" si="51"/>
        <v>24</v>
      </c>
      <c r="P245" s="185">
        <f t="shared" si="45"/>
        <v>0</v>
      </c>
      <c r="Q245" s="186"/>
      <c r="R245" s="186"/>
      <c r="S245" s="186"/>
      <c r="T245" s="186"/>
      <c r="U245" s="186"/>
      <c r="V245" s="186"/>
      <c r="W245" s="186"/>
      <c r="X245" s="186"/>
      <c r="Y245" s="186"/>
      <c r="Z245" s="186"/>
    </row>
    <row r="246" spans="1:26" x14ac:dyDescent="0.25">
      <c r="A246" s="222">
        <v>239</v>
      </c>
      <c r="B246" s="209" t="str">
        <f t="shared" si="46"/>
        <v>20-й год 11-й мес</v>
      </c>
      <c r="C246" s="210">
        <f t="shared" si="52"/>
        <v>48467</v>
      </c>
      <c r="D246" s="211">
        <f t="shared" si="42"/>
        <v>0</v>
      </c>
      <c r="E246" s="212">
        <f t="shared" si="47"/>
        <v>0</v>
      </c>
      <c r="F246" s="212">
        <f t="shared" si="53"/>
        <v>0</v>
      </c>
      <c r="G246" s="213">
        <f t="shared" si="48"/>
        <v>0</v>
      </c>
      <c r="H246" s="214">
        <f t="shared" si="43"/>
        <v>0</v>
      </c>
      <c r="I246" s="212">
        <f t="shared" si="54"/>
        <v>0</v>
      </c>
      <c r="J246" s="212">
        <f t="shared" si="49"/>
        <v>0</v>
      </c>
      <c r="K246" s="215">
        <f t="shared" si="50"/>
        <v>0</v>
      </c>
      <c r="L246" s="228"/>
      <c r="M246" s="232"/>
      <c r="N246" s="216">
        <f t="shared" si="44"/>
        <v>7</v>
      </c>
      <c r="O246" s="184">
        <f t="shared" si="51"/>
        <v>24</v>
      </c>
      <c r="P246" s="185">
        <f t="shared" si="45"/>
        <v>0</v>
      </c>
      <c r="Q246" s="186"/>
      <c r="R246" s="186"/>
      <c r="S246" s="186"/>
      <c r="T246" s="186"/>
      <c r="U246" s="186"/>
      <c r="V246" s="186"/>
      <c r="W246" s="186"/>
      <c r="X246" s="186"/>
      <c r="Y246" s="186"/>
      <c r="Z246" s="186"/>
    </row>
    <row r="247" spans="1:26" x14ac:dyDescent="0.25">
      <c r="A247" s="223">
        <v>240</v>
      </c>
      <c r="B247" s="209" t="str">
        <f t="shared" si="46"/>
        <v>20-й год 12-й мес</v>
      </c>
      <c r="C247" s="210">
        <f t="shared" si="52"/>
        <v>48497</v>
      </c>
      <c r="D247" s="211">
        <f t="shared" si="42"/>
        <v>0</v>
      </c>
      <c r="E247" s="224">
        <f t="shared" si="47"/>
        <v>0</v>
      </c>
      <c r="F247" s="212">
        <f t="shared" si="53"/>
        <v>0</v>
      </c>
      <c r="G247" s="225">
        <f t="shared" si="48"/>
        <v>0</v>
      </c>
      <c r="H247" s="226">
        <f t="shared" si="43"/>
        <v>0</v>
      </c>
      <c r="I247" s="224">
        <f t="shared" si="54"/>
        <v>0</v>
      </c>
      <c r="J247" s="224">
        <f t="shared" si="49"/>
        <v>0</v>
      </c>
      <c r="K247" s="227">
        <f t="shared" si="50"/>
        <v>0</v>
      </c>
      <c r="L247" s="231"/>
      <c r="M247" s="233"/>
      <c r="N247" s="216">
        <f t="shared" si="44"/>
        <v>7</v>
      </c>
      <c r="O247" s="184">
        <f t="shared" si="51"/>
        <v>24</v>
      </c>
      <c r="P247" s="185">
        <f t="shared" si="45"/>
        <v>0</v>
      </c>
      <c r="Q247" s="186"/>
      <c r="R247" s="186"/>
      <c r="S247" s="186"/>
      <c r="T247" s="186"/>
      <c r="U247" s="186"/>
      <c r="V247" s="186"/>
      <c r="W247" s="186"/>
      <c r="X247" s="186"/>
      <c r="Y247" s="186"/>
      <c r="Z247" s="186"/>
    </row>
    <row r="248" spans="1:26" x14ac:dyDescent="0.25">
      <c r="A248" s="208">
        <v>241</v>
      </c>
      <c r="B248" s="209" t="str">
        <f t="shared" si="46"/>
        <v>21-й год 1-й мес</v>
      </c>
      <c r="C248" s="210">
        <f t="shared" si="52"/>
        <v>48528</v>
      </c>
      <c r="D248" s="211">
        <f t="shared" si="42"/>
        <v>0</v>
      </c>
      <c r="E248" s="212">
        <f t="shared" si="47"/>
        <v>0</v>
      </c>
      <c r="F248" s="212">
        <f t="shared" si="53"/>
        <v>0</v>
      </c>
      <c r="G248" s="213">
        <f t="shared" si="48"/>
        <v>0</v>
      </c>
      <c r="H248" s="214">
        <f t="shared" si="43"/>
        <v>0</v>
      </c>
      <c r="I248" s="212">
        <f t="shared" si="54"/>
        <v>0</v>
      </c>
      <c r="J248" s="212">
        <f t="shared" si="49"/>
        <v>0</v>
      </c>
      <c r="K248" s="215">
        <f t="shared" si="50"/>
        <v>0</v>
      </c>
      <c r="L248" s="228"/>
      <c r="M248" s="232"/>
      <c r="N248" s="216">
        <f t="shared" si="44"/>
        <v>7</v>
      </c>
      <c r="O248" s="184">
        <f t="shared" si="51"/>
        <v>24</v>
      </c>
      <c r="P248" s="185">
        <f t="shared" si="45"/>
        <v>0</v>
      </c>
      <c r="Q248" s="186"/>
      <c r="R248" s="186"/>
      <c r="S248" s="186"/>
      <c r="T248" s="186"/>
      <c r="U248" s="186"/>
      <c r="V248" s="186"/>
      <c r="W248" s="186"/>
      <c r="X248" s="186"/>
      <c r="Y248" s="186"/>
      <c r="Z248" s="186"/>
    </row>
    <row r="249" spans="1:26" x14ac:dyDescent="0.25">
      <c r="A249" s="208">
        <v>242</v>
      </c>
      <c r="B249" s="209" t="str">
        <f t="shared" si="46"/>
        <v>21-й год 2-й мес</v>
      </c>
      <c r="C249" s="210">
        <f t="shared" si="52"/>
        <v>48558</v>
      </c>
      <c r="D249" s="211">
        <f t="shared" si="42"/>
        <v>0</v>
      </c>
      <c r="E249" s="212">
        <f t="shared" si="47"/>
        <v>0</v>
      </c>
      <c r="F249" s="212">
        <f t="shared" si="53"/>
        <v>0</v>
      </c>
      <c r="G249" s="213">
        <f t="shared" si="48"/>
        <v>0</v>
      </c>
      <c r="H249" s="214">
        <f t="shared" si="43"/>
        <v>0</v>
      </c>
      <c r="I249" s="212">
        <f t="shared" si="54"/>
        <v>0</v>
      </c>
      <c r="J249" s="212">
        <f t="shared" si="49"/>
        <v>0</v>
      </c>
      <c r="K249" s="215">
        <f t="shared" si="50"/>
        <v>0</v>
      </c>
      <c r="L249" s="228"/>
      <c r="M249" s="232"/>
      <c r="N249" s="216">
        <f t="shared" si="44"/>
        <v>7</v>
      </c>
      <c r="O249" s="184">
        <f t="shared" si="51"/>
        <v>24</v>
      </c>
      <c r="P249" s="185">
        <f t="shared" si="45"/>
        <v>0</v>
      </c>
      <c r="Q249" s="186"/>
      <c r="R249" s="186"/>
      <c r="S249" s="186"/>
      <c r="T249" s="186"/>
      <c r="U249" s="186"/>
      <c r="V249" s="186"/>
      <c r="W249" s="186"/>
      <c r="X249" s="186"/>
      <c r="Y249" s="186"/>
      <c r="Z249" s="186"/>
    </row>
    <row r="250" spans="1:26" x14ac:dyDescent="0.25">
      <c r="A250" s="208">
        <v>243</v>
      </c>
      <c r="B250" s="209" t="str">
        <f t="shared" si="46"/>
        <v>21-й год 3-й мес</v>
      </c>
      <c r="C250" s="210">
        <f t="shared" si="52"/>
        <v>48589</v>
      </c>
      <c r="D250" s="211">
        <f t="shared" si="42"/>
        <v>0</v>
      </c>
      <c r="E250" s="212">
        <f t="shared" si="47"/>
        <v>0</v>
      </c>
      <c r="F250" s="212">
        <f t="shared" si="53"/>
        <v>0</v>
      </c>
      <c r="G250" s="213">
        <f t="shared" si="48"/>
        <v>0</v>
      </c>
      <c r="H250" s="214">
        <f t="shared" si="43"/>
        <v>0</v>
      </c>
      <c r="I250" s="212">
        <f t="shared" si="54"/>
        <v>0</v>
      </c>
      <c r="J250" s="212">
        <f t="shared" si="49"/>
        <v>0</v>
      </c>
      <c r="K250" s="215">
        <f t="shared" si="50"/>
        <v>0</v>
      </c>
      <c r="L250" s="228"/>
      <c r="M250" s="232"/>
      <c r="N250" s="216">
        <f t="shared" si="44"/>
        <v>7</v>
      </c>
      <c r="O250" s="184">
        <f t="shared" si="51"/>
        <v>24</v>
      </c>
      <c r="P250" s="185">
        <f t="shared" si="45"/>
        <v>0</v>
      </c>
      <c r="Q250" s="186"/>
      <c r="R250" s="186"/>
      <c r="S250" s="186"/>
      <c r="T250" s="186"/>
      <c r="U250" s="186"/>
      <c r="V250" s="186"/>
      <c r="W250" s="186"/>
      <c r="X250" s="186"/>
      <c r="Y250" s="186"/>
      <c r="Z250" s="186"/>
    </row>
    <row r="251" spans="1:26" x14ac:dyDescent="0.25">
      <c r="A251" s="208">
        <v>244</v>
      </c>
      <c r="B251" s="209" t="str">
        <f t="shared" si="46"/>
        <v>21-й год 4-й мес</v>
      </c>
      <c r="C251" s="210">
        <f t="shared" si="52"/>
        <v>48620</v>
      </c>
      <c r="D251" s="211">
        <f t="shared" si="42"/>
        <v>0</v>
      </c>
      <c r="E251" s="212">
        <f t="shared" si="47"/>
        <v>0</v>
      </c>
      <c r="F251" s="212">
        <f t="shared" si="53"/>
        <v>0</v>
      </c>
      <c r="G251" s="213">
        <f t="shared" si="48"/>
        <v>0</v>
      </c>
      <c r="H251" s="214">
        <f t="shared" si="43"/>
        <v>0</v>
      </c>
      <c r="I251" s="212">
        <f t="shared" si="54"/>
        <v>0</v>
      </c>
      <c r="J251" s="212">
        <f t="shared" si="49"/>
        <v>0</v>
      </c>
      <c r="K251" s="215">
        <f t="shared" si="50"/>
        <v>0</v>
      </c>
      <c r="L251" s="228"/>
      <c r="M251" s="232"/>
      <c r="N251" s="216">
        <f t="shared" si="44"/>
        <v>7</v>
      </c>
      <c r="O251" s="184">
        <f t="shared" si="51"/>
        <v>24</v>
      </c>
      <c r="P251" s="185">
        <f t="shared" si="45"/>
        <v>0</v>
      </c>
      <c r="Q251" s="186"/>
      <c r="R251" s="186"/>
      <c r="S251" s="186"/>
      <c r="T251" s="186"/>
      <c r="U251" s="186"/>
      <c r="V251" s="186"/>
      <c r="W251" s="186"/>
      <c r="X251" s="186"/>
      <c r="Y251" s="186"/>
      <c r="Z251" s="186"/>
    </row>
    <row r="252" spans="1:26" x14ac:dyDescent="0.25">
      <c r="A252" s="208">
        <v>245</v>
      </c>
      <c r="B252" s="209" t="str">
        <f t="shared" si="46"/>
        <v>21-й год 5-й мес</v>
      </c>
      <c r="C252" s="210">
        <f t="shared" si="52"/>
        <v>48648</v>
      </c>
      <c r="D252" s="211">
        <f t="shared" si="42"/>
        <v>0</v>
      </c>
      <c r="E252" s="212">
        <f t="shared" si="47"/>
        <v>0</v>
      </c>
      <c r="F252" s="212">
        <f t="shared" si="53"/>
        <v>0</v>
      </c>
      <c r="G252" s="213">
        <f t="shared" si="48"/>
        <v>0</v>
      </c>
      <c r="H252" s="214">
        <f t="shared" si="43"/>
        <v>0</v>
      </c>
      <c r="I252" s="212">
        <f t="shared" si="54"/>
        <v>0</v>
      </c>
      <c r="J252" s="212">
        <f t="shared" si="49"/>
        <v>0</v>
      </c>
      <c r="K252" s="215">
        <f t="shared" si="50"/>
        <v>0</v>
      </c>
      <c r="L252" s="228"/>
      <c r="M252" s="232"/>
      <c r="N252" s="216">
        <f t="shared" si="44"/>
        <v>7</v>
      </c>
      <c r="O252" s="184">
        <f t="shared" si="51"/>
        <v>24</v>
      </c>
      <c r="P252" s="185">
        <f t="shared" si="45"/>
        <v>0</v>
      </c>
      <c r="Q252" s="186"/>
      <c r="R252" s="186"/>
      <c r="S252" s="186"/>
      <c r="T252" s="186"/>
      <c r="U252" s="186"/>
      <c r="V252" s="186"/>
      <c r="W252" s="186"/>
      <c r="X252" s="186"/>
      <c r="Y252" s="186"/>
      <c r="Z252" s="186"/>
    </row>
    <row r="253" spans="1:26" x14ac:dyDescent="0.25">
      <c r="A253" s="208">
        <v>246</v>
      </c>
      <c r="B253" s="209" t="str">
        <f t="shared" si="46"/>
        <v>21-й год 6-й мес</v>
      </c>
      <c r="C253" s="210">
        <f t="shared" si="52"/>
        <v>48679</v>
      </c>
      <c r="D253" s="211">
        <f t="shared" si="42"/>
        <v>0</v>
      </c>
      <c r="E253" s="212">
        <f t="shared" si="47"/>
        <v>0</v>
      </c>
      <c r="F253" s="212">
        <f t="shared" si="53"/>
        <v>0</v>
      </c>
      <c r="G253" s="213">
        <f t="shared" si="48"/>
        <v>0</v>
      </c>
      <c r="H253" s="214">
        <f t="shared" si="43"/>
        <v>0</v>
      </c>
      <c r="I253" s="212">
        <f t="shared" si="54"/>
        <v>0</v>
      </c>
      <c r="J253" s="212">
        <f t="shared" si="49"/>
        <v>0</v>
      </c>
      <c r="K253" s="215">
        <f t="shared" si="50"/>
        <v>0</v>
      </c>
      <c r="L253" s="228"/>
      <c r="M253" s="232"/>
      <c r="N253" s="216">
        <f t="shared" si="44"/>
        <v>7</v>
      </c>
      <c r="O253" s="184">
        <f t="shared" si="51"/>
        <v>24</v>
      </c>
      <c r="P253" s="185">
        <f t="shared" si="45"/>
        <v>0</v>
      </c>
      <c r="Q253" s="186"/>
      <c r="R253" s="186"/>
      <c r="S253" s="186"/>
      <c r="T253" s="186"/>
      <c r="U253" s="186"/>
      <c r="V253" s="186"/>
      <c r="W253" s="186"/>
      <c r="X253" s="186"/>
      <c r="Y253" s="186"/>
      <c r="Z253" s="186"/>
    </row>
    <row r="254" spans="1:26" x14ac:dyDescent="0.25">
      <c r="A254" s="208">
        <v>247</v>
      </c>
      <c r="B254" s="209" t="str">
        <f t="shared" si="46"/>
        <v>21-й год 7-й мес</v>
      </c>
      <c r="C254" s="210">
        <f t="shared" si="52"/>
        <v>48709</v>
      </c>
      <c r="D254" s="211">
        <f t="shared" si="42"/>
        <v>0</v>
      </c>
      <c r="E254" s="212">
        <f t="shared" si="47"/>
        <v>0</v>
      </c>
      <c r="F254" s="212">
        <f t="shared" si="53"/>
        <v>0</v>
      </c>
      <c r="G254" s="213">
        <f t="shared" si="48"/>
        <v>0</v>
      </c>
      <c r="H254" s="214">
        <f t="shared" si="43"/>
        <v>0</v>
      </c>
      <c r="I254" s="212">
        <f t="shared" si="54"/>
        <v>0</v>
      </c>
      <c r="J254" s="212">
        <f t="shared" si="49"/>
        <v>0</v>
      </c>
      <c r="K254" s="215">
        <f t="shared" si="50"/>
        <v>0</v>
      </c>
      <c r="L254" s="228"/>
      <c r="M254" s="232"/>
      <c r="N254" s="216">
        <f t="shared" si="44"/>
        <v>7</v>
      </c>
      <c r="O254" s="184">
        <f t="shared" si="51"/>
        <v>24</v>
      </c>
      <c r="P254" s="185">
        <f t="shared" si="45"/>
        <v>0</v>
      </c>
      <c r="Q254" s="186"/>
      <c r="R254" s="186"/>
      <c r="S254" s="186"/>
      <c r="T254" s="186"/>
      <c r="U254" s="186"/>
      <c r="V254" s="186"/>
      <c r="W254" s="186"/>
      <c r="X254" s="186"/>
      <c r="Y254" s="186"/>
      <c r="Z254" s="186"/>
    </row>
    <row r="255" spans="1:26" x14ac:dyDescent="0.25">
      <c r="A255" s="208">
        <v>248</v>
      </c>
      <c r="B255" s="209" t="str">
        <f t="shared" si="46"/>
        <v>21-й год 8-й мес</v>
      </c>
      <c r="C255" s="210">
        <f t="shared" si="52"/>
        <v>48740</v>
      </c>
      <c r="D255" s="211">
        <f t="shared" si="42"/>
        <v>0</v>
      </c>
      <c r="E255" s="212">
        <f t="shared" si="47"/>
        <v>0</v>
      </c>
      <c r="F255" s="212">
        <f t="shared" si="53"/>
        <v>0</v>
      </c>
      <c r="G255" s="213">
        <f t="shared" si="48"/>
        <v>0</v>
      </c>
      <c r="H255" s="214">
        <f t="shared" si="43"/>
        <v>0</v>
      </c>
      <c r="I255" s="212">
        <f t="shared" si="54"/>
        <v>0</v>
      </c>
      <c r="J255" s="212">
        <f t="shared" si="49"/>
        <v>0</v>
      </c>
      <c r="K255" s="215">
        <f t="shared" si="50"/>
        <v>0</v>
      </c>
      <c r="L255" s="228"/>
      <c r="M255" s="232"/>
      <c r="N255" s="216">
        <f t="shared" si="44"/>
        <v>7</v>
      </c>
      <c r="O255" s="184">
        <f t="shared" si="51"/>
        <v>24</v>
      </c>
      <c r="P255" s="185">
        <f t="shared" si="45"/>
        <v>0</v>
      </c>
      <c r="Q255" s="186"/>
      <c r="R255" s="186"/>
      <c r="S255" s="186"/>
      <c r="T255" s="186"/>
      <c r="U255" s="186"/>
      <c r="V255" s="186"/>
      <c r="W255" s="186"/>
      <c r="X255" s="186"/>
      <c r="Y255" s="186"/>
      <c r="Z255" s="186"/>
    </row>
    <row r="256" spans="1:26" x14ac:dyDescent="0.25">
      <c r="A256" s="208">
        <v>249</v>
      </c>
      <c r="B256" s="209" t="str">
        <f t="shared" si="46"/>
        <v>21-й год 9-й мес</v>
      </c>
      <c r="C256" s="210">
        <f t="shared" si="52"/>
        <v>48770</v>
      </c>
      <c r="D256" s="211">
        <f t="shared" si="42"/>
        <v>0</v>
      </c>
      <c r="E256" s="212">
        <f t="shared" si="47"/>
        <v>0</v>
      </c>
      <c r="F256" s="212">
        <f t="shared" si="53"/>
        <v>0</v>
      </c>
      <c r="G256" s="213">
        <f t="shared" si="48"/>
        <v>0</v>
      </c>
      <c r="H256" s="214">
        <f t="shared" si="43"/>
        <v>0</v>
      </c>
      <c r="I256" s="212">
        <f t="shared" si="54"/>
        <v>0</v>
      </c>
      <c r="J256" s="212">
        <f t="shared" si="49"/>
        <v>0</v>
      </c>
      <c r="K256" s="215">
        <f t="shared" si="50"/>
        <v>0</v>
      </c>
      <c r="L256" s="228"/>
      <c r="M256" s="232"/>
      <c r="N256" s="216">
        <f t="shared" si="44"/>
        <v>7</v>
      </c>
      <c r="O256" s="184">
        <f t="shared" si="51"/>
        <v>24</v>
      </c>
      <c r="P256" s="185">
        <f t="shared" si="45"/>
        <v>0</v>
      </c>
      <c r="Q256" s="186"/>
      <c r="R256" s="186"/>
      <c r="S256" s="186"/>
      <c r="T256" s="186"/>
      <c r="U256" s="186"/>
      <c r="V256" s="186"/>
      <c r="W256" s="186"/>
      <c r="X256" s="186"/>
      <c r="Y256" s="186"/>
      <c r="Z256" s="186"/>
    </row>
    <row r="257" spans="1:26" x14ac:dyDescent="0.25">
      <c r="A257" s="208">
        <v>250</v>
      </c>
      <c r="B257" s="209" t="str">
        <f t="shared" si="46"/>
        <v>21-й год 10-й мес</v>
      </c>
      <c r="C257" s="210">
        <f t="shared" si="52"/>
        <v>48801</v>
      </c>
      <c r="D257" s="211">
        <f t="shared" si="42"/>
        <v>0</v>
      </c>
      <c r="E257" s="212">
        <f t="shared" si="47"/>
        <v>0</v>
      </c>
      <c r="F257" s="212">
        <f t="shared" si="53"/>
        <v>0</v>
      </c>
      <c r="G257" s="213">
        <f t="shared" si="48"/>
        <v>0</v>
      </c>
      <c r="H257" s="214">
        <f t="shared" si="43"/>
        <v>0</v>
      </c>
      <c r="I257" s="212">
        <f t="shared" si="54"/>
        <v>0</v>
      </c>
      <c r="J257" s="212">
        <f t="shared" si="49"/>
        <v>0</v>
      </c>
      <c r="K257" s="215">
        <f t="shared" si="50"/>
        <v>0</v>
      </c>
      <c r="L257" s="228"/>
      <c r="M257" s="232"/>
      <c r="N257" s="216">
        <f t="shared" si="44"/>
        <v>7</v>
      </c>
      <c r="O257" s="184">
        <f t="shared" si="51"/>
        <v>24</v>
      </c>
      <c r="P257" s="185">
        <f t="shared" si="45"/>
        <v>0</v>
      </c>
      <c r="Q257" s="186"/>
      <c r="R257" s="186"/>
      <c r="S257" s="186"/>
      <c r="T257" s="186"/>
      <c r="U257" s="186"/>
      <c r="V257" s="186"/>
      <c r="W257" s="186"/>
      <c r="X257" s="186"/>
      <c r="Y257" s="186"/>
      <c r="Z257" s="186"/>
    </row>
    <row r="258" spans="1:26" x14ac:dyDescent="0.25">
      <c r="A258" s="208">
        <v>251</v>
      </c>
      <c r="B258" s="209" t="str">
        <f t="shared" si="46"/>
        <v>21-й год 11-й мес</v>
      </c>
      <c r="C258" s="210">
        <f t="shared" si="52"/>
        <v>48832</v>
      </c>
      <c r="D258" s="211">
        <f t="shared" si="42"/>
        <v>0</v>
      </c>
      <c r="E258" s="212">
        <f t="shared" si="47"/>
        <v>0</v>
      </c>
      <c r="F258" s="212">
        <f t="shared" si="53"/>
        <v>0</v>
      </c>
      <c r="G258" s="213">
        <f t="shared" si="48"/>
        <v>0</v>
      </c>
      <c r="H258" s="214">
        <f t="shared" si="43"/>
        <v>0</v>
      </c>
      <c r="I258" s="212">
        <f t="shared" si="54"/>
        <v>0</v>
      </c>
      <c r="J258" s="212">
        <f t="shared" si="49"/>
        <v>0</v>
      </c>
      <c r="K258" s="215">
        <f t="shared" si="50"/>
        <v>0</v>
      </c>
      <c r="L258" s="228"/>
      <c r="M258" s="232"/>
      <c r="N258" s="216">
        <f t="shared" si="44"/>
        <v>7</v>
      </c>
      <c r="O258" s="184">
        <f t="shared" si="51"/>
        <v>24</v>
      </c>
      <c r="P258" s="185">
        <f t="shared" si="45"/>
        <v>0</v>
      </c>
      <c r="Q258" s="186"/>
      <c r="R258" s="186"/>
      <c r="S258" s="186"/>
      <c r="T258" s="186"/>
      <c r="U258" s="186"/>
      <c r="V258" s="186"/>
      <c r="W258" s="186"/>
      <c r="X258" s="186"/>
      <c r="Y258" s="186"/>
      <c r="Z258" s="186"/>
    </row>
    <row r="259" spans="1:26" x14ac:dyDescent="0.25">
      <c r="A259" s="208">
        <v>252</v>
      </c>
      <c r="B259" s="209" t="str">
        <f t="shared" si="46"/>
        <v>21-й год 12-й мес</v>
      </c>
      <c r="C259" s="210">
        <f t="shared" si="52"/>
        <v>48862</v>
      </c>
      <c r="D259" s="211">
        <f t="shared" si="42"/>
        <v>0</v>
      </c>
      <c r="E259" s="212">
        <f t="shared" si="47"/>
        <v>0</v>
      </c>
      <c r="F259" s="212">
        <f t="shared" si="53"/>
        <v>0</v>
      </c>
      <c r="G259" s="213">
        <f t="shared" si="48"/>
        <v>0</v>
      </c>
      <c r="H259" s="214">
        <f t="shared" si="43"/>
        <v>0</v>
      </c>
      <c r="I259" s="212">
        <f t="shared" si="54"/>
        <v>0</v>
      </c>
      <c r="J259" s="212">
        <f t="shared" si="49"/>
        <v>0</v>
      </c>
      <c r="K259" s="215">
        <f t="shared" si="50"/>
        <v>0</v>
      </c>
      <c r="L259" s="228"/>
      <c r="M259" s="232"/>
      <c r="N259" s="216">
        <f t="shared" si="44"/>
        <v>7</v>
      </c>
      <c r="O259" s="184">
        <f t="shared" si="51"/>
        <v>24</v>
      </c>
      <c r="P259" s="185">
        <f t="shared" si="45"/>
        <v>0</v>
      </c>
      <c r="Q259" s="186"/>
      <c r="R259" s="186"/>
      <c r="S259" s="186"/>
      <c r="T259" s="186"/>
      <c r="U259" s="186"/>
      <c r="V259" s="186"/>
      <c r="W259" s="186"/>
      <c r="X259" s="186"/>
      <c r="Y259" s="186"/>
      <c r="Z259" s="186"/>
    </row>
    <row r="260" spans="1:26" x14ac:dyDescent="0.25">
      <c r="A260" s="217">
        <v>253</v>
      </c>
      <c r="B260" s="209" t="str">
        <f t="shared" si="46"/>
        <v>22-й год 1-й мес</v>
      </c>
      <c r="C260" s="210">
        <f t="shared" si="52"/>
        <v>48893</v>
      </c>
      <c r="D260" s="211">
        <f t="shared" si="42"/>
        <v>0</v>
      </c>
      <c r="E260" s="218">
        <f t="shared" si="47"/>
        <v>0</v>
      </c>
      <c r="F260" s="212">
        <f t="shared" si="53"/>
        <v>0</v>
      </c>
      <c r="G260" s="219">
        <f t="shared" si="48"/>
        <v>0</v>
      </c>
      <c r="H260" s="220">
        <f t="shared" si="43"/>
        <v>0</v>
      </c>
      <c r="I260" s="218">
        <f t="shared" si="54"/>
        <v>0</v>
      </c>
      <c r="J260" s="218">
        <f t="shared" si="49"/>
        <v>0</v>
      </c>
      <c r="K260" s="221">
        <f t="shared" si="50"/>
        <v>0</v>
      </c>
      <c r="L260" s="230"/>
      <c r="M260" s="229"/>
      <c r="N260" s="216">
        <f t="shared" si="44"/>
        <v>7</v>
      </c>
      <c r="O260" s="184">
        <f t="shared" si="51"/>
        <v>24</v>
      </c>
      <c r="P260" s="185">
        <f t="shared" si="45"/>
        <v>0</v>
      </c>
      <c r="Q260" s="186"/>
      <c r="R260" s="186"/>
      <c r="S260" s="186"/>
      <c r="T260" s="186"/>
      <c r="U260" s="186"/>
      <c r="V260" s="186"/>
      <c r="W260" s="186"/>
      <c r="X260" s="186"/>
      <c r="Y260" s="186"/>
      <c r="Z260" s="186"/>
    </row>
    <row r="261" spans="1:26" x14ac:dyDescent="0.25">
      <c r="A261" s="222">
        <v>254</v>
      </c>
      <c r="B261" s="209" t="str">
        <f t="shared" si="46"/>
        <v>22-й год 2-й мес</v>
      </c>
      <c r="C261" s="210">
        <f t="shared" si="52"/>
        <v>48923</v>
      </c>
      <c r="D261" s="211">
        <f t="shared" si="42"/>
        <v>0</v>
      </c>
      <c r="E261" s="212">
        <f t="shared" si="47"/>
        <v>0</v>
      </c>
      <c r="F261" s="212">
        <f t="shared" si="53"/>
        <v>0</v>
      </c>
      <c r="G261" s="213">
        <f t="shared" si="48"/>
        <v>0</v>
      </c>
      <c r="H261" s="214">
        <f t="shared" si="43"/>
        <v>0</v>
      </c>
      <c r="I261" s="212">
        <f t="shared" si="54"/>
        <v>0</v>
      </c>
      <c r="J261" s="212">
        <f t="shared" si="49"/>
        <v>0</v>
      </c>
      <c r="K261" s="215">
        <f t="shared" si="50"/>
        <v>0</v>
      </c>
      <c r="L261" s="228"/>
      <c r="M261" s="232"/>
      <c r="N261" s="216">
        <f t="shared" si="44"/>
        <v>7</v>
      </c>
      <c r="O261" s="184">
        <f t="shared" si="51"/>
        <v>24</v>
      </c>
      <c r="P261" s="185">
        <f t="shared" si="45"/>
        <v>0</v>
      </c>
      <c r="Q261" s="186"/>
      <c r="R261" s="186"/>
      <c r="S261" s="186"/>
      <c r="T261" s="186"/>
      <c r="U261" s="186"/>
      <c r="V261" s="186"/>
      <c r="W261" s="186"/>
      <c r="X261" s="186"/>
      <c r="Y261" s="186"/>
      <c r="Z261" s="186"/>
    </row>
    <row r="262" spans="1:26" x14ac:dyDescent="0.25">
      <c r="A262" s="222">
        <v>255</v>
      </c>
      <c r="B262" s="209" t="str">
        <f t="shared" si="46"/>
        <v>22-й год 3-й мес</v>
      </c>
      <c r="C262" s="210">
        <f t="shared" si="52"/>
        <v>48954</v>
      </c>
      <c r="D262" s="211">
        <f t="shared" si="42"/>
        <v>0</v>
      </c>
      <c r="E262" s="212">
        <f t="shared" si="47"/>
        <v>0</v>
      </c>
      <c r="F262" s="212">
        <f t="shared" si="53"/>
        <v>0</v>
      </c>
      <c r="G262" s="213">
        <f t="shared" si="48"/>
        <v>0</v>
      </c>
      <c r="H262" s="214">
        <f t="shared" si="43"/>
        <v>0</v>
      </c>
      <c r="I262" s="212">
        <f t="shared" si="54"/>
        <v>0</v>
      </c>
      <c r="J262" s="212">
        <f t="shared" si="49"/>
        <v>0</v>
      </c>
      <c r="K262" s="215">
        <f t="shared" si="50"/>
        <v>0</v>
      </c>
      <c r="L262" s="228"/>
      <c r="M262" s="232"/>
      <c r="N262" s="216">
        <f t="shared" si="44"/>
        <v>7</v>
      </c>
      <c r="O262" s="184">
        <f t="shared" si="51"/>
        <v>24</v>
      </c>
      <c r="P262" s="185">
        <f t="shared" si="45"/>
        <v>0</v>
      </c>
      <c r="Q262" s="186"/>
      <c r="R262" s="186"/>
      <c r="S262" s="186"/>
      <c r="T262" s="186"/>
      <c r="U262" s="186"/>
      <c r="V262" s="186"/>
      <c r="W262" s="186"/>
      <c r="X262" s="186"/>
      <c r="Y262" s="186"/>
      <c r="Z262" s="186"/>
    </row>
    <row r="263" spans="1:26" x14ac:dyDescent="0.25">
      <c r="A263" s="222">
        <v>256</v>
      </c>
      <c r="B263" s="209" t="str">
        <f t="shared" si="46"/>
        <v>22-й год 4-й мес</v>
      </c>
      <c r="C263" s="210">
        <f t="shared" si="52"/>
        <v>48985</v>
      </c>
      <c r="D263" s="211">
        <f t="shared" si="42"/>
        <v>0</v>
      </c>
      <c r="E263" s="212">
        <f t="shared" si="47"/>
        <v>0</v>
      </c>
      <c r="F263" s="212">
        <f t="shared" si="53"/>
        <v>0</v>
      </c>
      <c r="G263" s="213">
        <f t="shared" si="48"/>
        <v>0</v>
      </c>
      <c r="H263" s="214">
        <f t="shared" si="43"/>
        <v>0</v>
      </c>
      <c r="I263" s="212">
        <f t="shared" si="54"/>
        <v>0</v>
      </c>
      <c r="J263" s="212">
        <f t="shared" si="49"/>
        <v>0</v>
      </c>
      <c r="K263" s="215">
        <f t="shared" si="50"/>
        <v>0</v>
      </c>
      <c r="L263" s="228"/>
      <c r="M263" s="232"/>
      <c r="N263" s="216">
        <f t="shared" si="44"/>
        <v>7</v>
      </c>
      <c r="O263" s="184">
        <f t="shared" si="51"/>
        <v>24</v>
      </c>
      <c r="P263" s="185">
        <f t="shared" si="45"/>
        <v>0</v>
      </c>
      <c r="Q263" s="186"/>
      <c r="R263" s="186"/>
      <c r="S263" s="186"/>
      <c r="T263" s="186"/>
      <c r="U263" s="186"/>
      <c r="V263" s="186"/>
      <c r="W263" s="186"/>
      <c r="X263" s="186"/>
      <c r="Y263" s="186"/>
      <c r="Z263" s="186"/>
    </row>
    <row r="264" spans="1:26" x14ac:dyDescent="0.25">
      <c r="A264" s="222">
        <v>257</v>
      </c>
      <c r="B264" s="209" t="str">
        <f t="shared" si="46"/>
        <v>22-й год 5-й мес</v>
      </c>
      <c r="C264" s="210">
        <f t="shared" si="52"/>
        <v>49013</v>
      </c>
      <c r="D264" s="211">
        <f t="shared" ref="D264:D327" si="55">IF(P264*$D$2/100/12/(1-(1+$D$2/100/12)^(-O264))&lt;G263,ROUNDUP(P264*$D$2/100/12/(1-(1+$D$2/100/12)^(-O264)),0),G263+F264)</f>
        <v>0</v>
      </c>
      <c r="E264" s="212">
        <f t="shared" si="47"/>
        <v>0</v>
      </c>
      <c r="F264" s="212">
        <f t="shared" si="53"/>
        <v>0</v>
      </c>
      <c r="G264" s="213">
        <f t="shared" si="48"/>
        <v>0</v>
      </c>
      <c r="H264" s="214">
        <f t="shared" ref="H264:H327" si="56">I264+J264</f>
        <v>0</v>
      </c>
      <c r="I264" s="212">
        <f t="shared" si="54"/>
        <v>0</v>
      </c>
      <c r="J264" s="212">
        <f t="shared" si="49"/>
        <v>0</v>
      </c>
      <c r="K264" s="215">
        <f t="shared" si="50"/>
        <v>0</v>
      </c>
      <c r="L264" s="228"/>
      <c r="M264" s="232"/>
      <c r="N264" s="216">
        <f t="shared" ref="N264:N327" si="57">IF(ISBLANK(L263),VALUE(N263),ROW(L263))</f>
        <v>7</v>
      </c>
      <c r="O264" s="184">
        <f t="shared" si="51"/>
        <v>24</v>
      </c>
      <c r="P264" s="185">
        <f t="shared" ref="P264:P327" si="58">INDEX(G:G,N264,1)</f>
        <v>0</v>
      </c>
      <c r="Q264" s="186"/>
      <c r="R264" s="186"/>
      <c r="S264" s="186"/>
      <c r="T264" s="186"/>
      <c r="U264" s="186"/>
      <c r="V264" s="186"/>
      <c r="W264" s="186"/>
      <c r="X264" s="186"/>
      <c r="Y264" s="186"/>
      <c r="Z264" s="186"/>
    </row>
    <row r="265" spans="1:26" x14ac:dyDescent="0.25">
      <c r="A265" s="222">
        <v>258</v>
      </c>
      <c r="B265" s="209" t="str">
        <f t="shared" ref="B265:B328" si="59">CONCATENATE(INT((A265-1)/12)+1,"-й год ",A265-1-INT((A265-1)/12)*12+1,"-й мес")</f>
        <v>22-й год 6-й мес</v>
      </c>
      <c r="C265" s="210">
        <f t="shared" si="52"/>
        <v>49044</v>
      </c>
      <c r="D265" s="211">
        <f t="shared" si="55"/>
        <v>0</v>
      </c>
      <c r="E265" s="212">
        <f t="shared" ref="E265:E328" si="60">D265-F265</f>
        <v>0</v>
      </c>
      <c r="F265" s="212">
        <f t="shared" si="53"/>
        <v>0</v>
      </c>
      <c r="G265" s="213">
        <f t="shared" ref="G265:G328" si="61">G264-E265-L265-M265</f>
        <v>0</v>
      </c>
      <c r="H265" s="214">
        <f t="shared" si="56"/>
        <v>0</v>
      </c>
      <c r="I265" s="212">
        <f t="shared" si="54"/>
        <v>0</v>
      </c>
      <c r="J265" s="212">
        <f t="shared" ref="J265:J328" si="62">K264*$D$2/12/100</f>
        <v>0</v>
      </c>
      <c r="K265" s="215">
        <f t="shared" ref="K265:K328" si="63">K264-I265-L265-M265</f>
        <v>0</v>
      </c>
      <c r="L265" s="228"/>
      <c r="M265" s="232"/>
      <c r="N265" s="216">
        <f t="shared" si="57"/>
        <v>7</v>
      </c>
      <c r="O265" s="184">
        <f t="shared" ref="O265:O328" si="64">O264+N264-N265</f>
        <v>24</v>
      </c>
      <c r="P265" s="185">
        <f t="shared" si="58"/>
        <v>0</v>
      </c>
      <c r="Q265" s="186"/>
      <c r="R265" s="186"/>
      <c r="S265" s="186"/>
      <c r="T265" s="186"/>
      <c r="U265" s="186"/>
      <c r="V265" s="186"/>
      <c r="W265" s="186"/>
      <c r="X265" s="186"/>
      <c r="Y265" s="186"/>
      <c r="Z265" s="186"/>
    </row>
    <row r="266" spans="1:26" x14ac:dyDescent="0.25">
      <c r="A266" s="222">
        <v>259</v>
      </c>
      <c r="B266" s="209" t="str">
        <f t="shared" si="59"/>
        <v>22-й год 7-й мес</v>
      </c>
      <c r="C266" s="210">
        <f t="shared" ref="C266:C329" si="65">DATE(YEAR(C265),MONTH(C265)+1,DAY(C265))</f>
        <v>49074</v>
      </c>
      <c r="D266" s="211">
        <f t="shared" si="55"/>
        <v>0</v>
      </c>
      <c r="E266" s="212">
        <f t="shared" si="60"/>
        <v>0</v>
      </c>
      <c r="F266" s="212">
        <f t="shared" ref="F266:F329" si="66">G265*$D$2*(C266-C265)/(DATE(YEAR(C266)+1,1,1)-DATE(YEAR(C266),1,1))/100</f>
        <v>0</v>
      </c>
      <c r="G266" s="213">
        <f t="shared" si="61"/>
        <v>0</v>
      </c>
      <c r="H266" s="214">
        <f t="shared" si="56"/>
        <v>0</v>
      </c>
      <c r="I266" s="212">
        <f t="shared" ref="I266:I329" si="67">IF($D$1/$D$3&lt;K265,$D$1/$D$3,K265)</f>
        <v>0</v>
      </c>
      <c r="J266" s="212">
        <f t="shared" si="62"/>
        <v>0</v>
      </c>
      <c r="K266" s="215">
        <f t="shared" si="63"/>
        <v>0</v>
      </c>
      <c r="L266" s="228"/>
      <c r="M266" s="232"/>
      <c r="N266" s="216">
        <f t="shared" si="57"/>
        <v>7</v>
      </c>
      <c r="O266" s="184">
        <f t="shared" si="64"/>
        <v>24</v>
      </c>
      <c r="P266" s="185">
        <f t="shared" si="58"/>
        <v>0</v>
      </c>
      <c r="Q266" s="186"/>
      <c r="R266" s="186"/>
      <c r="S266" s="186"/>
      <c r="T266" s="186"/>
      <c r="U266" s="186"/>
      <c r="V266" s="186"/>
      <c r="W266" s="186"/>
      <c r="X266" s="186"/>
      <c r="Y266" s="186"/>
      <c r="Z266" s="186"/>
    </row>
    <row r="267" spans="1:26" x14ac:dyDescent="0.25">
      <c r="A267" s="222">
        <v>260</v>
      </c>
      <c r="B267" s="209" t="str">
        <f t="shared" si="59"/>
        <v>22-й год 8-й мес</v>
      </c>
      <c r="C267" s="210">
        <f t="shared" si="65"/>
        <v>49105</v>
      </c>
      <c r="D267" s="211">
        <f t="shared" si="55"/>
        <v>0</v>
      </c>
      <c r="E267" s="212">
        <f t="shared" si="60"/>
        <v>0</v>
      </c>
      <c r="F267" s="212">
        <f t="shared" si="66"/>
        <v>0</v>
      </c>
      <c r="G267" s="213">
        <f t="shared" si="61"/>
        <v>0</v>
      </c>
      <c r="H267" s="214">
        <f t="shared" si="56"/>
        <v>0</v>
      </c>
      <c r="I267" s="212">
        <f t="shared" si="67"/>
        <v>0</v>
      </c>
      <c r="J267" s="212">
        <f t="shared" si="62"/>
        <v>0</v>
      </c>
      <c r="K267" s="215">
        <f t="shared" si="63"/>
        <v>0</v>
      </c>
      <c r="L267" s="228"/>
      <c r="M267" s="232"/>
      <c r="N267" s="216">
        <f t="shared" si="57"/>
        <v>7</v>
      </c>
      <c r="O267" s="184">
        <f t="shared" si="64"/>
        <v>24</v>
      </c>
      <c r="P267" s="185">
        <f t="shared" si="58"/>
        <v>0</v>
      </c>
      <c r="Q267" s="186"/>
      <c r="R267" s="186"/>
      <c r="S267" s="186"/>
      <c r="T267" s="186"/>
      <c r="U267" s="186"/>
      <c r="V267" s="186"/>
      <c r="W267" s="186"/>
      <c r="X267" s="186"/>
      <c r="Y267" s="186"/>
      <c r="Z267" s="186"/>
    </row>
    <row r="268" spans="1:26" x14ac:dyDescent="0.25">
      <c r="A268" s="222">
        <v>261</v>
      </c>
      <c r="B268" s="209" t="str">
        <f t="shared" si="59"/>
        <v>22-й год 9-й мес</v>
      </c>
      <c r="C268" s="210">
        <f t="shared" si="65"/>
        <v>49135</v>
      </c>
      <c r="D268" s="211">
        <f t="shared" si="55"/>
        <v>0</v>
      </c>
      <c r="E268" s="212">
        <f t="shared" si="60"/>
        <v>0</v>
      </c>
      <c r="F268" s="212">
        <f t="shared" si="66"/>
        <v>0</v>
      </c>
      <c r="G268" s="213">
        <f t="shared" si="61"/>
        <v>0</v>
      </c>
      <c r="H268" s="214">
        <f t="shared" si="56"/>
        <v>0</v>
      </c>
      <c r="I268" s="212">
        <f t="shared" si="67"/>
        <v>0</v>
      </c>
      <c r="J268" s="212">
        <f t="shared" si="62"/>
        <v>0</v>
      </c>
      <c r="K268" s="215">
        <f t="shared" si="63"/>
        <v>0</v>
      </c>
      <c r="L268" s="228"/>
      <c r="M268" s="232"/>
      <c r="N268" s="216">
        <f t="shared" si="57"/>
        <v>7</v>
      </c>
      <c r="O268" s="184">
        <f t="shared" si="64"/>
        <v>24</v>
      </c>
      <c r="P268" s="185">
        <f t="shared" si="58"/>
        <v>0</v>
      </c>
      <c r="Q268" s="186"/>
      <c r="R268" s="186"/>
      <c r="S268" s="186"/>
      <c r="T268" s="186"/>
      <c r="U268" s="186"/>
      <c r="V268" s="186"/>
      <c r="W268" s="186"/>
      <c r="X268" s="186"/>
      <c r="Y268" s="186"/>
      <c r="Z268" s="186"/>
    </row>
    <row r="269" spans="1:26" x14ac:dyDescent="0.25">
      <c r="A269" s="222">
        <v>262</v>
      </c>
      <c r="B269" s="209" t="str">
        <f t="shared" si="59"/>
        <v>22-й год 10-й мес</v>
      </c>
      <c r="C269" s="210">
        <f t="shared" si="65"/>
        <v>49166</v>
      </c>
      <c r="D269" s="211">
        <f t="shared" si="55"/>
        <v>0</v>
      </c>
      <c r="E269" s="212">
        <f t="shared" si="60"/>
        <v>0</v>
      </c>
      <c r="F269" s="212">
        <f t="shared" si="66"/>
        <v>0</v>
      </c>
      <c r="G269" s="213">
        <f t="shared" si="61"/>
        <v>0</v>
      </c>
      <c r="H269" s="214">
        <f t="shared" si="56"/>
        <v>0</v>
      </c>
      <c r="I269" s="212">
        <f t="shared" si="67"/>
        <v>0</v>
      </c>
      <c r="J269" s="212">
        <f t="shared" si="62"/>
        <v>0</v>
      </c>
      <c r="K269" s="215">
        <f t="shared" si="63"/>
        <v>0</v>
      </c>
      <c r="L269" s="228"/>
      <c r="M269" s="232"/>
      <c r="N269" s="216">
        <f t="shared" si="57"/>
        <v>7</v>
      </c>
      <c r="O269" s="184">
        <f t="shared" si="64"/>
        <v>24</v>
      </c>
      <c r="P269" s="185">
        <f t="shared" si="58"/>
        <v>0</v>
      </c>
      <c r="Q269" s="186"/>
      <c r="R269" s="186"/>
      <c r="S269" s="186"/>
      <c r="T269" s="186"/>
      <c r="U269" s="186"/>
      <c r="V269" s="186"/>
      <c r="W269" s="186"/>
      <c r="X269" s="186"/>
      <c r="Y269" s="186"/>
      <c r="Z269" s="186"/>
    </row>
    <row r="270" spans="1:26" x14ac:dyDescent="0.25">
      <c r="A270" s="222">
        <v>263</v>
      </c>
      <c r="B270" s="209" t="str">
        <f t="shared" si="59"/>
        <v>22-й год 11-й мес</v>
      </c>
      <c r="C270" s="210">
        <f t="shared" si="65"/>
        <v>49197</v>
      </c>
      <c r="D270" s="211">
        <f t="shared" si="55"/>
        <v>0</v>
      </c>
      <c r="E270" s="212">
        <f t="shared" si="60"/>
        <v>0</v>
      </c>
      <c r="F270" s="212">
        <f t="shared" si="66"/>
        <v>0</v>
      </c>
      <c r="G270" s="213">
        <f t="shared" si="61"/>
        <v>0</v>
      </c>
      <c r="H270" s="214">
        <f t="shared" si="56"/>
        <v>0</v>
      </c>
      <c r="I270" s="212">
        <f t="shared" si="67"/>
        <v>0</v>
      </c>
      <c r="J270" s="212">
        <f t="shared" si="62"/>
        <v>0</v>
      </c>
      <c r="K270" s="215">
        <f t="shared" si="63"/>
        <v>0</v>
      </c>
      <c r="L270" s="228"/>
      <c r="M270" s="232"/>
      <c r="N270" s="216">
        <f t="shared" si="57"/>
        <v>7</v>
      </c>
      <c r="O270" s="184">
        <f t="shared" si="64"/>
        <v>24</v>
      </c>
      <c r="P270" s="185">
        <f t="shared" si="58"/>
        <v>0</v>
      </c>
      <c r="Q270" s="186"/>
      <c r="R270" s="186"/>
      <c r="S270" s="186"/>
      <c r="T270" s="186"/>
      <c r="U270" s="186"/>
      <c r="V270" s="186"/>
      <c r="W270" s="186"/>
      <c r="X270" s="186"/>
      <c r="Y270" s="186"/>
      <c r="Z270" s="186"/>
    </row>
    <row r="271" spans="1:26" x14ac:dyDescent="0.25">
      <c r="A271" s="223">
        <v>264</v>
      </c>
      <c r="B271" s="209" t="str">
        <f t="shared" si="59"/>
        <v>22-й год 12-й мес</v>
      </c>
      <c r="C271" s="210">
        <f t="shared" si="65"/>
        <v>49227</v>
      </c>
      <c r="D271" s="211">
        <f t="shared" si="55"/>
        <v>0</v>
      </c>
      <c r="E271" s="224">
        <f t="shared" si="60"/>
        <v>0</v>
      </c>
      <c r="F271" s="212">
        <f t="shared" si="66"/>
        <v>0</v>
      </c>
      <c r="G271" s="225">
        <f t="shared" si="61"/>
        <v>0</v>
      </c>
      <c r="H271" s="226">
        <f t="shared" si="56"/>
        <v>0</v>
      </c>
      <c r="I271" s="224">
        <f t="shared" si="67"/>
        <v>0</v>
      </c>
      <c r="J271" s="224">
        <f t="shared" si="62"/>
        <v>0</v>
      </c>
      <c r="K271" s="227">
        <f t="shared" si="63"/>
        <v>0</v>
      </c>
      <c r="L271" s="231"/>
      <c r="M271" s="233"/>
      <c r="N271" s="216">
        <f t="shared" si="57"/>
        <v>7</v>
      </c>
      <c r="O271" s="184">
        <f t="shared" si="64"/>
        <v>24</v>
      </c>
      <c r="P271" s="185">
        <f t="shared" si="58"/>
        <v>0</v>
      </c>
      <c r="Q271" s="186"/>
      <c r="R271" s="186"/>
      <c r="S271" s="186"/>
      <c r="T271" s="186"/>
      <c r="U271" s="186"/>
      <c r="V271" s="186"/>
      <c r="W271" s="186"/>
      <c r="X271" s="186"/>
      <c r="Y271" s="186"/>
      <c r="Z271" s="186"/>
    </row>
    <row r="272" spans="1:26" x14ac:dyDescent="0.25">
      <c r="A272" s="208">
        <v>265</v>
      </c>
      <c r="B272" s="209" t="str">
        <f t="shared" si="59"/>
        <v>23-й год 1-й мес</v>
      </c>
      <c r="C272" s="210">
        <f t="shared" si="65"/>
        <v>49258</v>
      </c>
      <c r="D272" s="211">
        <f t="shared" si="55"/>
        <v>0</v>
      </c>
      <c r="E272" s="212">
        <f t="shared" si="60"/>
        <v>0</v>
      </c>
      <c r="F272" s="212">
        <f t="shared" si="66"/>
        <v>0</v>
      </c>
      <c r="G272" s="213">
        <f t="shared" si="61"/>
        <v>0</v>
      </c>
      <c r="H272" s="214">
        <f t="shared" si="56"/>
        <v>0</v>
      </c>
      <c r="I272" s="212">
        <f t="shared" si="67"/>
        <v>0</v>
      </c>
      <c r="J272" s="212">
        <f t="shared" si="62"/>
        <v>0</v>
      </c>
      <c r="K272" s="215">
        <f t="shared" si="63"/>
        <v>0</v>
      </c>
      <c r="L272" s="228"/>
      <c r="M272" s="232"/>
      <c r="N272" s="216">
        <f t="shared" si="57"/>
        <v>7</v>
      </c>
      <c r="O272" s="184">
        <f t="shared" si="64"/>
        <v>24</v>
      </c>
      <c r="P272" s="185">
        <f t="shared" si="58"/>
        <v>0</v>
      </c>
      <c r="Q272" s="186"/>
      <c r="R272" s="186"/>
      <c r="S272" s="186"/>
      <c r="T272" s="186"/>
      <c r="U272" s="186"/>
      <c r="V272" s="186"/>
      <c r="W272" s="186"/>
      <c r="X272" s="186"/>
      <c r="Y272" s="186"/>
      <c r="Z272" s="186"/>
    </row>
    <row r="273" spans="1:26" x14ac:dyDescent="0.25">
      <c r="A273" s="208">
        <v>266</v>
      </c>
      <c r="B273" s="209" t="str">
        <f t="shared" si="59"/>
        <v>23-й год 2-й мес</v>
      </c>
      <c r="C273" s="210">
        <f t="shared" si="65"/>
        <v>49288</v>
      </c>
      <c r="D273" s="211">
        <f t="shared" si="55"/>
        <v>0</v>
      </c>
      <c r="E273" s="212">
        <f t="shared" si="60"/>
        <v>0</v>
      </c>
      <c r="F273" s="212">
        <f t="shared" si="66"/>
        <v>0</v>
      </c>
      <c r="G273" s="213">
        <f t="shared" si="61"/>
        <v>0</v>
      </c>
      <c r="H273" s="214">
        <f t="shared" si="56"/>
        <v>0</v>
      </c>
      <c r="I273" s="212">
        <f t="shared" si="67"/>
        <v>0</v>
      </c>
      <c r="J273" s="212">
        <f t="shared" si="62"/>
        <v>0</v>
      </c>
      <c r="K273" s="215">
        <f t="shared" si="63"/>
        <v>0</v>
      </c>
      <c r="L273" s="228"/>
      <c r="M273" s="232"/>
      <c r="N273" s="216">
        <f t="shared" si="57"/>
        <v>7</v>
      </c>
      <c r="O273" s="184">
        <f t="shared" si="64"/>
        <v>24</v>
      </c>
      <c r="P273" s="185">
        <f t="shared" si="58"/>
        <v>0</v>
      </c>
      <c r="Q273" s="186"/>
      <c r="R273" s="186"/>
      <c r="S273" s="186"/>
      <c r="T273" s="186"/>
      <c r="U273" s="186"/>
      <c r="V273" s="186"/>
      <c r="W273" s="186"/>
      <c r="X273" s="186"/>
      <c r="Y273" s="186"/>
      <c r="Z273" s="186"/>
    </row>
    <row r="274" spans="1:26" x14ac:dyDescent="0.25">
      <c r="A274" s="208">
        <v>267</v>
      </c>
      <c r="B274" s="209" t="str">
        <f t="shared" si="59"/>
        <v>23-й год 3-й мес</v>
      </c>
      <c r="C274" s="210">
        <f t="shared" si="65"/>
        <v>49319</v>
      </c>
      <c r="D274" s="211">
        <f t="shared" si="55"/>
        <v>0</v>
      </c>
      <c r="E274" s="212">
        <f t="shared" si="60"/>
        <v>0</v>
      </c>
      <c r="F274" s="212">
        <f t="shared" si="66"/>
        <v>0</v>
      </c>
      <c r="G274" s="213">
        <f t="shared" si="61"/>
        <v>0</v>
      </c>
      <c r="H274" s="214">
        <f t="shared" si="56"/>
        <v>0</v>
      </c>
      <c r="I274" s="212">
        <f t="shared" si="67"/>
        <v>0</v>
      </c>
      <c r="J274" s="212">
        <f t="shared" si="62"/>
        <v>0</v>
      </c>
      <c r="K274" s="215">
        <f t="shared" si="63"/>
        <v>0</v>
      </c>
      <c r="L274" s="228"/>
      <c r="M274" s="232"/>
      <c r="N274" s="216">
        <f t="shared" si="57"/>
        <v>7</v>
      </c>
      <c r="O274" s="184">
        <f t="shared" si="64"/>
        <v>24</v>
      </c>
      <c r="P274" s="185">
        <f t="shared" si="58"/>
        <v>0</v>
      </c>
      <c r="Q274" s="186"/>
      <c r="R274" s="186"/>
      <c r="S274" s="186"/>
      <c r="T274" s="186"/>
      <c r="U274" s="186"/>
      <c r="V274" s="186"/>
      <c r="W274" s="186"/>
      <c r="X274" s="186"/>
      <c r="Y274" s="186"/>
      <c r="Z274" s="186"/>
    </row>
    <row r="275" spans="1:26" x14ac:dyDescent="0.25">
      <c r="A275" s="208">
        <v>268</v>
      </c>
      <c r="B275" s="209" t="str">
        <f t="shared" si="59"/>
        <v>23-й год 4-й мес</v>
      </c>
      <c r="C275" s="210">
        <f t="shared" si="65"/>
        <v>49350</v>
      </c>
      <c r="D275" s="211">
        <f t="shared" si="55"/>
        <v>0</v>
      </c>
      <c r="E275" s="212">
        <f t="shared" si="60"/>
        <v>0</v>
      </c>
      <c r="F275" s="212">
        <f t="shared" si="66"/>
        <v>0</v>
      </c>
      <c r="G275" s="213">
        <f t="shared" si="61"/>
        <v>0</v>
      </c>
      <c r="H275" s="214">
        <f t="shared" si="56"/>
        <v>0</v>
      </c>
      <c r="I275" s="212">
        <f t="shared" si="67"/>
        <v>0</v>
      </c>
      <c r="J275" s="212">
        <f t="shared" si="62"/>
        <v>0</v>
      </c>
      <c r="K275" s="215">
        <f t="shared" si="63"/>
        <v>0</v>
      </c>
      <c r="L275" s="228"/>
      <c r="M275" s="232"/>
      <c r="N275" s="216">
        <f t="shared" si="57"/>
        <v>7</v>
      </c>
      <c r="O275" s="184">
        <f t="shared" si="64"/>
        <v>24</v>
      </c>
      <c r="P275" s="185">
        <f t="shared" si="58"/>
        <v>0</v>
      </c>
      <c r="Q275" s="186"/>
      <c r="R275" s="186"/>
      <c r="S275" s="186"/>
      <c r="T275" s="186"/>
      <c r="U275" s="186"/>
      <c r="V275" s="186"/>
      <c r="W275" s="186"/>
      <c r="X275" s="186"/>
      <c r="Y275" s="186"/>
      <c r="Z275" s="186"/>
    </row>
    <row r="276" spans="1:26" x14ac:dyDescent="0.25">
      <c r="A276" s="208">
        <v>269</v>
      </c>
      <c r="B276" s="209" t="str">
        <f t="shared" si="59"/>
        <v>23-й год 5-й мес</v>
      </c>
      <c r="C276" s="210">
        <f t="shared" si="65"/>
        <v>49378</v>
      </c>
      <c r="D276" s="211">
        <f t="shared" si="55"/>
        <v>0</v>
      </c>
      <c r="E276" s="212">
        <f t="shared" si="60"/>
        <v>0</v>
      </c>
      <c r="F276" s="212">
        <f t="shared" si="66"/>
        <v>0</v>
      </c>
      <c r="G276" s="213">
        <f t="shared" si="61"/>
        <v>0</v>
      </c>
      <c r="H276" s="214">
        <f t="shared" si="56"/>
        <v>0</v>
      </c>
      <c r="I276" s="212">
        <f t="shared" si="67"/>
        <v>0</v>
      </c>
      <c r="J276" s="212">
        <f t="shared" si="62"/>
        <v>0</v>
      </c>
      <c r="K276" s="215">
        <f t="shared" si="63"/>
        <v>0</v>
      </c>
      <c r="L276" s="228"/>
      <c r="M276" s="232"/>
      <c r="N276" s="216">
        <f t="shared" si="57"/>
        <v>7</v>
      </c>
      <c r="O276" s="184">
        <f t="shared" si="64"/>
        <v>24</v>
      </c>
      <c r="P276" s="185">
        <f t="shared" si="58"/>
        <v>0</v>
      </c>
      <c r="Q276" s="186"/>
      <c r="R276" s="186"/>
      <c r="S276" s="186"/>
      <c r="T276" s="186"/>
      <c r="U276" s="186"/>
      <c r="V276" s="186"/>
      <c r="W276" s="186"/>
      <c r="X276" s="186"/>
      <c r="Y276" s="186"/>
      <c r="Z276" s="186"/>
    </row>
    <row r="277" spans="1:26" x14ac:dyDescent="0.25">
      <c r="A277" s="208">
        <v>270</v>
      </c>
      <c r="B277" s="209" t="str">
        <f t="shared" si="59"/>
        <v>23-й год 6-й мес</v>
      </c>
      <c r="C277" s="210">
        <f t="shared" si="65"/>
        <v>49409</v>
      </c>
      <c r="D277" s="211">
        <f t="shared" si="55"/>
        <v>0</v>
      </c>
      <c r="E277" s="212">
        <f t="shared" si="60"/>
        <v>0</v>
      </c>
      <c r="F277" s="212">
        <f t="shared" si="66"/>
        <v>0</v>
      </c>
      <c r="G277" s="213">
        <f t="shared" si="61"/>
        <v>0</v>
      </c>
      <c r="H277" s="214">
        <f t="shared" si="56"/>
        <v>0</v>
      </c>
      <c r="I277" s="212">
        <f t="shared" si="67"/>
        <v>0</v>
      </c>
      <c r="J277" s="212">
        <f t="shared" si="62"/>
        <v>0</v>
      </c>
      <c r="K277" s="215">
        <f t="shared" si="63"/>
        <v>0</v>
      </c>
      <c r="L277" s="228"/>
      <c r="M277" s="232"/>
      <c r="N277" s="216">
        <f t="shared" si="57"/>
        <v>7</v>
      </c>
      <c r="O277" s="184">
        <f t="shared" si="64"/>
        <v>24</v>
      </c>
      <c r="P277" s="185">
        <f t="shared" si="58"/>
        <v>0</v>
      </c>
      <c r="Q277" s="186"/>
      <c r="R277" s="186"/>
      <c r="S277" s="186"/>
      <c r="T277" s="186"/>
      <c r="U277" s="186"/>
      <c r="V277" s="186"/>
      <c r="W277" s="186"/>
      <c r="X277" s="186"/>
      <c r="Y277" s="186"/>
      <c r="Z277" s="186"/>
    </row>
    <row r="278" spans="1:26" x14ac:dyDescent="0.25">
      <c r="A278" s="208">
        <v>271</v>
      </c>
      <c r="B278" s="209" t="str">
        <f t="shared" si="59"/>
        <v>23-й год 7-й мес</v>
      </c>
      <c r="C278" s="210">
        <f t="shared" si="65"/>
        <v>49439</v>
      </c>
      <c r="D278" s="211">
        <f t="shared" si="55"/>
        <v>0</v>
      </c>
      <c r="E278" s="212">
        <f t="shared" si="60"/>
        <v>0</v>
      </c>
      <c r="F278" s="212">
        <f t="shared" si="66"/>
        <v>0</v>
      </c>
      <c r="G278" s="213">
        <f t="shared" si="61"/>
        <v>0</v>
      </c>
      <c r="H278" s="214">
        <f t="shared" si="56"/>
        <v>0</v>
      </c>
      <c r="I278" s="212">
        <f t="shared" si="67"/>
        <v>0</v>
      </c>
      <c r="J278" s="212">
        <f t="shared" si="62"/>
        <v>0</v>
      </c>
      <c r="K278" s="215">
        <f t="shared" si="63"/>
        <v>0</v>
      </c>
      <c r="L278" s="228"/>
      <c r="M278" s="232"/>
      <c r="N278" s="216">
        <f t="shared" si="57"/>
        <v>7</v>
      </c>
      <c r="O278" s="184">
        <f t="shared" si="64"/>
        <v>24</v>
      </c>
      <c r="P278" s="185">
        <f t="shared" si="58"/>
        <v>0</v>
      </c>
      <c r="Q278" s="186"/>
      <c r="R278" s="186"/>
      <c r="S278" s="186"/>
      <c r="T278" s="186"/>
      <c r="U278" s="186"/>
      <c r="V278" s="186"/>
      <c r="W278" s="186"/>
      <c r="X278" s="186"/>
      <c r="Y278" s="186"/>
      <c r="Z278" s="186"/>
    </row>
    <row r="279" spans="1:26" x14ac:dyDescent="0.25">
      <c r="A279" s="208">
        <v>272</v>
      </c>
      <c r="B279" s="209" t="str">
        <f t="shared" si="59"/>
        <v>23-й год 8-й мес</v>
      </c>
      <c r="C279" s="210">
        <f t="shared" si="65"/>
        <v>49470</v>
      </c>
      <c r="D279" s="211">
        <f t="shared" si="55"/>
        <v>0</v>
      </c>
      <c r="E279" s="212">
        <f t="shared" si="60"/>
        <v>0</v>
      </c>
      <c r="F279" s="212">
        <f t="shared" si="66"/>
        <v>0</v>
      </c>
      <c r="G279" s="213">
        <f t="shared" si="61"/>
        <v>0</v>
      </c>
      <c r="H279" s="214">
        <f t="shared" si="56"/>
        <v>0</v>
      </c>
      <c r="I279" s="212">
        <f t="shared" si="67"/>
        <v>0</v>
      </c>
      <c r="J279" s="212">
        <f t="shared" si="62"/>
        <v>0</v>
      </c>
      <c r="K279" s="215">
        <f t="shared" si="63"/>
        <v>0</v>
      </c>
      <c r="L279" s="228"/>
      <c r="M279" s="232"/>
      <c r="N279" s="216">
        <f t="shared" si="57"/>
        <v>7</v>
      </c>
      <c r="O279" s="184">
        <f t="shared" si="64"/>
        <v>24</v>
      </c>
      <c r="P279" s="185">
        <f t="shared" si="58"/>
        <v>0</v>
      </c>
      <c r="Q279" s="186"/>
      <c r="R279" s="186"/>
      <c r="S279" s="186"/>
      <c r="T279" s="186"/>
      <c r="U279" s="186"/>
      <c r="V279" s="186"/>
      <c r="W279" s="186"/>
      <c r="X279" s="186"/>
      <c r="Y279" s="186"/>
      <c r="Z279" s="186"/>
    </row>
    <row r="280" spans="1:26" x14ac:dyDescent="0.25">
      <c r="A280" s="208">
        <v>273</v>
      </c>
      <c r="B280" s="209" t="str">
        <f t="shared" si="59"/>
        <v>23-й год 9-й мес</v>
      </c>
      <c r="C280" s="210">
        <f t="shared" si="65"/>
        <v>49500</v>
      </c>
      <c r="D280" s="211">
        <f t="shared" si="55"/>
        <v>0</v>
      </c>
      <c r="E280" s="212">
        <f t="shared" si="60"/>
        <v>0</v>
      </c>
      <c r="F280" s="212">
        <f t="shared" si="66"/>
        <v>0</v>
      </c>
      <c r="G280" s="213">
        <f t="shared" si="61"/>
        <v>0</v>
      </c>
      <c r="H280" s="214">
        <f t="shared" si="56"/>
        <v>0</v>
      </c>
      <c r="I280" s="212">
        <f t="shared" si="67"/>
        <v>0</v>
      </c>
      <c r="J280" s="212">
        <f t="shared" si="62"/>
        <v>0</v>
      </c>
      <c r="K280" s="215">
        <f t="shared" si="63"/>
        <v>0</v>
      </c>
      <c r="L280" s="228"/>
      <c r="M280" s="232"/>
      <c r="N280" s="216">
        <f t="shared" si="57"/>
        <v>7</v>
      </c>
      <c r="O280" s="184">
        <f t="shared" si="64"/>
        <v>24</v>
      </c>
      <c r="P280" s="185">
        <f t="shared" si="58"/>
        <v>0</v>
      </c>
      <c r="Q280" s="186"/>
      <c r="R280" s="186"/>
      <c r="S280" s="186"/>
      <c r="T280" s="186"/>
      <c r="U280" s="186"/>
      <c r="V280" s="186"/>
      <c r="W280" s="186"/>
      <c r="X280" s="186"/>
      <c r="Y280" s="186"/>
      <c r="Z280" s="186"/>
    </row>
    <row r="281" spans="1:26" x14ac:dyDescent="0.25">
      <c r="A281" s="208">
        <v>274</v>
      </c>
      <c r="B281" s="209" t="str">
        <f t="shared" si="59"/>
        <v>23-й год 10-й мес</v>
      </c>
      <c r="C281" s="210">
        <f t="shared" si="65"/>
        <v>49531</v>
      </c>
      <c r="D281" s="211">
        <f t="shared" si="55"/>
        <v>0</v>
      </c>
      <c r="E281" s="212">
        <f t="shared" si="60"/>
        <v>0</v>
      </c>
      <c r="F281" s="212">
        <f t="shared" si="66"/>
        <v>0</v>
      </c>
      <c r="G281" s="213">
        <f t="shared" si="61"/>
        <v>0</v>
      </c>
      <c r="H281" s="214">
        <f t="shared" si="56"/>
        <v>0</v>
      </c>
      <c r="I281" s="212">
        <f t="shared" si="67"/>
        <v>0</v>
      </c>
      <c r="J281" s="212">
        <f t="shared" si="62"/>
        <v>0</v>
      </c>
      <c r="K281" s="215">
        <f t="shared" si="63"/>
        <v>0</v>
      </c>
      <c r="L281" s="228"/>
      <c r="M281" s="232"/>
      <c r="N281" s="216">
        <f t="shared" si="57"/>
        <v>7</v>
      </c>
      <c r="O281" s="184">
        <f t="shared" si="64"/>
        <v>24</v>
      </c>
      <c r="P281" s="185">
        <f t="shared" si="58"/>
        <v>0</v>
      </c>
      <c r="Q281" s="186"/>
      <c r="R281" s="186"/>
      <c r="S281" s="186"/>
      <c r="T281" s="186"/>
      <c r="U281" s="186"/>
      <c r="V281" s="186"/>
      <c r="W281" s="186"/>
      <c r="X281" s="186"/>
      <c r="Y281" s="186"/>
      <c r="Z281" s="186"/>
    </row>
    <row r="282" spans="1:26" x14ac:dyDescent="0.25">
      <c r="A282" s="208">
        <v>275</v>
      </c>
      <c r="B282" s="209" t="str">
        <f t="shared" si="59"/>
        <v>23-й год 11-й мес</v>
      </c>
      <c r="C282" s="210">
        <f t="shared" si="65"/>
        <v>49562</v>
      </c>
      <c r="D282" s="211">
        <f t="shared" si="55"/>
        <v>0</v>
      </c>
      <c r="E282" s="212">
        <f t="shared" si="60"/>
        <v>0</v>
      </c>
      <c r="F282" s="212">
        <f t="shared" si="66"/>
        <v>0</v>
      </c>
      <c r="G282" s="213">
        <f t="shared" si="61"/>
        <v>0</v>
      </c>
      <c r="H282" s="214">
        <f t="shared" si="56"/>
        <v>0</v>
      </c>
      <c r="I282" s="212">
        <f t="shared" si="67"/>
        <v>0</v>
      </c>
      <c r="J282" s="212">
        <f t="shared" si="62"/>
        <v>0</v>
      </c>
      <c r="K282" s="215">
        <f t="shared" si="63"/>
        <v>0</v>
      </c>
      <c r="L282" s="228"/>
      <c r="M282" s="232"/>
      <c r="N282" s="216">
        <f t="shared" si="57"/>
        <v>7</v>
      </c>
      <c r="O282" s="184">
        <f t="shared" si="64"/>
        <v>24</v>
      </c>
      <c r="P282" s="185">
        <f t="shared" si="58"/>
        <v>0</v>
      </c>
      <c r="Q282" s="186"/>
      <c r="R282" s="186"/>
      <c r="S282" s="186"/>
      <c r="T282" s="186"/>
      <c r="U282" s="186"/>
      <c r="V282" s="186"/>
      <c r="W282" s="186"/>
      <c r="X282" s="186"/>
      <c r="Y282" s="186"/>
      <c r="Z282" s="186"/>
    </row>
    <row r="283" spans="1:26" x14ac:dyDescent="0.25">
      <c r="A283" s="208">
        <v>276</v>
      </c>
      <c r="B283" s="209" t="str">
        <f t="shared" si="59"/>
        <v>23-й год 12-й мес</v>
      </c>
      <c r="C283" s="210">
        <f t="shared" si="65"/>
        <v>49592</v>
      </c>
      <c r="D283" s="211">
        <f t="shared" si="55"/>
        <v>0</v>
      </c>
      <c r="E283" s="212">
        <f t="shared" si="60"/>
        <v>0</v>
      </c>
      <c r="F283" s="212">
        <f t="shared" si="66"/>
        <v>0</v>
      </c>
      <c r="G283" s="213">
        <f t="shared" si="61"/>
        <v>0</v>
      </c>
      <c r="H283" s="214">
        <f t="shared" si="56"/>
        <v>0</v>
      </c>
      <c r="I283" s="212">
        <f t="shared" si="67"/>
        <v>0</v>
      </c>
      <c r="J283" s="212">
        <f t="shared" si="62"/>
        <v>0</v>
      </c>
      <c r="K283" s="215">
        <f t="shared" si="63"/>
        <v>0</v>
      </c>
      <c r="L283" s="228"/>
      <c r="M283" s="232"/>
      <c r="N283" s="216">
        <f t="shared" si="57"/>
        <v>7</v>
      </c>
      <c r="O283" s="184">
        <f t="shared" si="64"/>
        <v>24</v>
      </c>
      <c r="P283" s="185">
        <f t="shared" si="58"/>
        <v>0</v>
      </c>
      <c r="Q283" s="186"/>
      <c r="R283" s="186"/>
      <c r="S283" s="186"/>
      <c r="T283" s="186"/>
      <c r="U283" s="186"/>
      <c r="V283" s="186"/>
      <c r="W283" s="186"/>
      <c r="X283" s="186"/>
      <c r="Y283" s="186"/>
      <c r="Z283" s="186"/>
    </row>
    <row r="284" spans="1:26" x14ac:dyDescent="0.25">
      <c r="A284" s="217">
        <v>277</v>
      </c>
      <c r="B284" s="209" t="str">
        <f t="shared" si="59"/>
        <v>24-й год 1-й мес</v>
      </c>
      <c r="C284" s="210">
        <f t="shared" si="65"/>
        <v>49623</v>
      </c>
      <c r="D284" s="211">
        <f t="shared" si="55"/>
        <v>0</v>
      </c>
      <c r="E284" s="218">
        <f t="shared" si="60"/>
        <v>0</v>
      </c>
      <c r="F284" s="212">
        <f t="shared" si="66"/>
        <v>0</v>
      </c>
      <c r="G284" s="219">
        <f t="shared" si="61"/>
        <v>0</v>
      </c>
      <c r="H284" s="220">
        <f t="shared" si="56"/>
        <v>0</v>
      </c>
      <c r="I284" s="218">
        <f t="shared" si="67"/>
        <v>0</v>
      </c>
      <c r="J284" s="218">
        <f t="shared" si="62"/>
        <v>0</v>
      </c>
      <c r="K284" s="221">
        <f t="shared" si="63"/>
        <v>0</v>
      </c>
      <c r="L284" s="230"/>
      <c r="M284" s="229"/>
      <c r="N284" s="216">
        <f t="shared" si="57"/>
        <v>7</v>
      </c>
      <c r="O284" s="184">
        <f t="shared" si="64"/>
        <v>24</v>
      </c>
      <c r="P284" s="185">
        <f t="shared" si="58"/>
        <v>0</v>
      </c>
      <c r="Q284" s="186"/>
      <c r="R284" s="186"/>
      <c r="S284" s="186"/>
      <c r="T284" s="186"/>
      <c r="U284" s="186"/>
      <c r="V284" s="186"/>
      <c r="W284" s="186"/>
      <c r="X284" s="186"/>
      <c r="Y284" s="186"/>
      <c r="Z284" s="186"/>
    </row>
    <row r="285" spans="1:26" x14ac:dyDescent="0.25">
      <c r="A285" s="222">
        <v>278</v>
      </c>
      <c r="B285" s="209" t="str">
        <f t="shared" si="59"/>
        <v>24-й год 2-й мес</v>
      </c>
      <c r="C285" s="210">
        <f t="shared" si="65"/>
        <v>49653</v>
      </c>
      <c r="D285" s="211">
        <f t="shared" si="55"/>
        <v>0</v>
      </c>
      <c r="E285" s="212">
        <f t="shared" si="60"/>
        <v>0</v>
      </c>
      <c r="F285" s="212">
        <f t="shared" si="66"/>
        <v>0</v>
      </c>
      <c r="G285" s="213">
        <f t="shared" si="61"/>
        <v>0</v>
      </c>
      <c r="H285" s="214">
        <f t="shared" si="56"/>
        <v>0</v>
      </c>
      <c r="I285" s="212">
        <f t="shared" si="67"/>
        <v>0</v>
      </c>
      <c r="J285" s="212">
        <f t="shared" si="62"/>
        <v>0</v>
      </c>
      <c r="K285" s="215">
        <f t="shared" si="63"/>
        <v>0</v>
      </c>
      <c r="L285" s="228"/>
      <c r="M285" s="232"/>
      <c r="N285" s="216">
        <f t="shared" si="57"/>
        <v>7</v>
      </c>
      <c r="O285" s="184">
        <f t="shared" si="64"/>
        <v>24</v>
      </c>
      <c r="P285" s="185">
        <f t="shared" si="58"/>
        <v>0</v>
      </c>
      <c r="Q285" s="186"/>
      <c r="R285" s="186"/>
      <c r="S285" s="186"/>
      <c r="T285" s="186"/>
      <c r="U285" s="186"/>
      <c r="V285" s="186"/>
      <c r="W285" s="186"/>
      <c r="X285" s="186"/>
      <c r="Y285" s="186"/>
      <c r="Z285" s="186"/>
    </row>
    <row r="286" spans="1:26" x14ac:dyDescent="0.25">
      <c r="A286" s="222">
        <v>279</v>
      </c>
      <c r="B286" s="209" t="str">
        <f t="shared" si="59"/>
        <v>24-й год 3-й мес</v>
      </c>
      <c r="C286" s="210">
        <f t="shared" si="65"/>
        <v>49684</v>
      </c>
      <c r="D286" s="211">
        <f t="shared" si="55"/>
        <v>0</v>
      </c>
      <c r="E286" s="212">
        <f t="shared" si="60"/>
        <v>0</v>
      </c>
      <c r="F286" s="212">
        <f t="shared" si="66"/>
        <v>0</v>
      </c>
      <c r="G286" s="213">
        <f t="shared" si="61"/>
        <v>0</v>
      </c>
      <c r="H286" s="214">
        <f t="shared" si="56"/>
        <v>0</v>
      </c>
      <c r="I286" s="212">
        <f t="shared" si="67"/>
        <v>0</v>
      </c>
      <c r="J286" s="212">
        <f t="shared" si="62"/>
        <v>0</v>
      </c>
      <c r="K286" s="215">
        <f t="shared" si="63"/>
        <v>0</v>
      </c>
      <c r="L286" s="228"/>
      <c r="M286" s="232"/>
      <c r="N286" s="216">
        <f t="shared" si="57"/>
        <v>7</v>
      </c>
      <c r="O286" s="184">
        <f t="shared" si="64"/>
        <v>24</v>
      </c>
      <c r="P286" s="185">
        <f t="shared" si="58"/>
        <v>0</v>
      </c>
      <c r="Q286" s="186"/>
      <c r="R286" s="186"/>
      <c r="S286" s="186"/>
      <c r="T286" s="186"/>
      <c r="U286" s="186"/>
      <c r="V286" s="186"/>
      <c r="W286" s="186"/>
      <c r="X286" s="186"/>
      <c r="Y286" s="186"/>
      <c r="Z286" s="186"/>
    </row>
    <row r="287" spans="1:26" x14ac:dyDescent="0.25">
      <c r="A287" s="222">
        <v>280</v>
      </c>
      <c r="B287" s="209" t="str">
        <f t="shared" si="59"/>
        <v>24-й год 4-й мес</v>
      </c>
      <c r="C287" s="210">
        <f t="shared" si="65"/>
        <v>49715</v>
      </c>
      <c r="D287" s="211">
        <f t="shared" si="55"/>
        <v>0</v>
      </c>
      <c r="E287" s="212">
        <f t="shared" si="60"/>
        <v>0</v>
      </c>
      <c r="F287" s="212">
        <f t="shared" si="66"/>
        <v>0</v>
      </c>
      <c r="G287" s="213">
        <f t="shared" si="61"/>
        <v>0</v>
      </c>
      <c r="H287" s="214">
        <f t="shared" si="56"/>
        <v>0</v>
      </c>
      <c r="I287" s="212">
        <f t="shared" si="67"/>
        <v>0</v>
      </c>
      <c r="J287" s="212">
        <f t="shared" si="62"/>
        <v>0</v>
      </c>
      <c r="K287" s="215">
        <f t="shared" si="63"/>
        <v>0</v>
      </c>
      <c r="L287" s="228"/>
      <c r="M287" s="232"/>
      <c r="N287" s="216">
        <f t="shared" si="57"/>
        <v>7</v>
      </c>
      <c r="O287" s="184">
        <f t="shared" si="64"/>
        <v>24</v>
      </c>
      <c r="P287" s="185">
        <f t="shared" si="58"/>
        <v>0</v>
      </c>
      <c r="Q287" s="186"/>
      <c r="R287" s="186"/>
      <c r="S287" s="186"/>
      <c r="T287" s="186"/>
      <c r="U287" s="186"/>
      <c r="V287" s="186"/>
      <c r="W287" s="186"/>
      <c r="X287" s="186"/>
      <c r="Y287" s="186"/>
      <c r="Z287" s="186"/>
    </row>
    <row r="288" spans="1:26" x14ac:dyDescent="0.25">
      <c r="A288" s="222">
        <v>281</v>
      </c>
      <c r="B288" s="209" t="str">
        <f t="shared" si="59"/>
        <v>24-й год 5-й мес</v>
      </c>
      <c r="C288" s="210">
        <f t="shared" si="65"/>
        <v>49744</v>
      </c>
      <c r="D288" s="211">
        <f t="shared" si="55"/>
        <v>0</v>
      </c>
      <c r="E288" s="212">
        <f t="shared" si="60"/>
        <v>0</v>
      </c>
      <c r="F288" s="212">
        <f t="shared" si="66"/>
        <v>0</v>
      </c>
      <c r="G288" s="213">
        <f t="shared" si="61"/>
        <v>0</v>
      </c>
      <c r="H288" s="214">
        <f t="shared" si="56"/>
        <v>0</v>
      </c>
      <c r="I288" s="212">
        <f t="shared" si="67"/>
        <v>0</v>
      </c>
      <c r="J288" s="212">
        <f t="shared" si="62"/>
        <v>0</v>
      </c>
      <c r="K288" s="215">
        <f t="shared" si="63"/>
        <v>0</v>
      </c>
      <c r="L288" s="228"/>
      <c r="M288" s="232"/>
      <c r="N288" s="216">
        <f t="shared" si="57"/>
        <v>7</v>
      </c>
      <c r="O288" s="184">
        <f t="shared" si="64"/>
        <v>24</v>
      </c>
      <c r="P288" s="185">
        <f t="shared" si="58"/>
        <v>0</v>
      </c>
      <c r="Q288" s="186"/>
      <c r="R288" s="186"/>
      <c r="S288" s="186"/>
      <c r="T288" s="186"/>
      <c r="U288" s="186"/>
      <c r="V288" s="186"/>
      <c r="W288" s="186"/>
      <c r="X288" s="186"/>
      <c r="Y288" s="186"/>
      <c r="Z288" s="186"/>
    </row>
    <row r="289" spans="1:26" x14ac:dyDescent="0.25">
      <c r="A289" s="222">
        <v>282</v>
      </c>
      <c r="B289" s="209" t="str">
        <f t="shared" si="59"/>
        <v>24-й год 6-й мес</v>
      </c>
      <c r="C289" s="210">
        <f t="shared" si="65"/>
        <v>49775</v>
      </c>
      <c r="D289" s="211">
        <f t="shared" si="55"/>
        <v>0</v>
      </c>
      <c r="E289" s="212">
        <f t="shared" si="60"/>
        <v>0</v>
      </c>
      <c r="F289" s="212">
        <f t="shared" si="66"/>
        <v>0</v>
      </c>
      <c r="G289" s="213">
        <f t="shared" si="61"/>
        <v>0</v>
      </c>
      <c r="H289" s="214">
        <f t="shared" si="56"/>
        <v>0</v>
      </c>
      <c r="I289" s="212">
        <f t="shared" si="67"/>
        <v>0</v>
      </c>
      <c r="J289" s="212">
        <f t="shared" si="62"/>
        <v>0</v>
      </c>
      <c r="K289" s="215">
        <f t="shared" si="63"/>
        <v>0</v>
      </c>
      <c r="L289" s="228"/>
      <c r="M289" s="232"/>
      <c r="N289" s="216">
        <f t="shared" si="57"/>
        <v>7</v>
      </c>
      <c r="O289" s="184">
        <f t="shared" si="64"/>
        <v>24</v>
      </c>
      <c r="P289" s="185">
        <f t="shared" si="58"/>
        <v>0</v>
      </c>
      <c r="Q289" s="186"/>
      <c r="R289" s="186"/>
      <c r="S289" s="186"/>
      <c r="T289" s="186"/>
      <c r="U289" s="186"/>
      <c r="V289" s="186"/>
      <c r="W289" s="186"/>
      <c r="X289" s="186"/>
      <c r="Y289" s="186"/>
      <c r="Z289" s="186"/>
    </row>
    <row r="290" spans="1:26" x14ac:dyDescent="0.25">
      <c r="A290" s="222">
        <v>283</v>
      </c>
      <c r="B290" s="209" t="str">
        <f t="shared" si="59"/>
        <v>24-й год 7-й мес</v>
      </c>
      <c r="C290" s="210">
        <f t="shared" si="65"/>
        <v>49805</v>
      </c>
      <c r="D290" s="211">
        <f t="shared" si="55"/>
        <v>0</v>
      </c>
      <c r="E290" s="212">
        <f t="shared" si="60"/>
        <v>0</v>
      </c>
      <c r="F290" s="212">
        <f t="shared" si="66"/>
        <v>0</v>
      </c>
      <c r="G290" s="213">
        <f t="shared" si="61"/>
        <v>0</v>
      </c>
      <c r="H290" s="214">
        <f t="shared" si="56"/>
        <v>0</v>
      </c>
      <c r="I290" s="212">
        <f t="shared" si="67"/>
        <v>0</v>
      </c>
      <c r="J290" s="212">
        <f t="shared" si="62"/>
        <v>0</v>
      </c>
      <c r="K290" s="215">
        <f t="shared" si="63"/>
        <v>0</v>
      </c>
      <c r="L290" s="228"/>
      <c r="M290" s="232"/>
      <c r="N290" s="216">
        <f t="shared" si="57"/>
        <v>7</v>
      </c>
      <c r="O290" s="184">
        <f t="shared" si="64"/>
        <v>24</v>
      </c>
      <c r="P290" s="185">
        <f t="shared" si="58"/>
        <v>0</v>
      </c>
      <c r="Q290" s="186"/>
      <c r="R290" s="186"/>
      <c r="S290" s="186"/>
      <c r="T290" s="186"/>
      <c r="U290" s="186"/>
      <c r="V290" s="186"/>
      <c r="W290" s="186"/>
      <c r="X290" s="186"/>
      <c r="Y290" s="186"/>
      <c r="Z290" s="186"/>
    </row>
    <row r="291" spans="1:26" x14ac:dyDescent="0.25">
      <c r="A291" s="222">
        <v>284</v>
      </c>
      <c r="B291" s="209" t="str">
        <f t="shared" si="59"/>
        <v>24-й год 8-й мес</v>
      </c>
      <c r="C291" s="210">
        <f t="shared" si="65"/>
        <v>49836</v>
      </c>
      <c r="D291" s="211">
        <f t="shared" si="55"/>
        <v>0</v>
      </c>
      <c r="E291" s="212">
        <f t="shared" si="60"/>
        <v>0</v>
      </c>
      <c r="F291" s="212">
        <f t="shared" si="66"/>
        <v>0</v>
      </c>
      <c r="G291" s="213">
        <f t="shared" si="61"/>
        <v>0</v>
      </c>
      <c r="H291" s="214">
        <f t="shared" si="56"/>
        <v>0</v>
      </c>
      <c r="I291" s="212">
        <f t="shared" si="67"/>
        <v>0</v>
      </c>
      <c r="J291" s="212">
        <f t="shared" si="62"/>
        <v>0</v>
      </c>
      <c r="K291" s="215">
        <f t="shared" si="63"/>
        <v>0</v>
      </c>
      <c r="L291" s="228"/>
      <c r="M291" s="232"/>
      <c r="N291" s="216">
        <f t="shared" si="57"/>
        <v>7</v>
      </c>
      <c r="O291" s="184">
        <f t="shared" si="64"/>
        <v>24</v>
      </c>
      <c r="P291" s="185">
        <f t="shared" si="58"/>
        <v>0</v>
      </c>
      <c r="Q291" s="186"/>
      <c r="R291" s="186"/>
      <c r="S291" s="186"/>
      <c r="T291" s="186"/>
      <c r="U291" s="186"/>
      <c r="V291" s="186"/>
      <c r="W291" s="186"/>
      <c r="X291" s="186"/>
      <c r="Y291" s="186"/>
      <c r="Z291" s="186"/>
    </row>
    <row r="292" spans="1:26" x14ac:dyDescent="0.25">
      <c r="A292" s="222">
        <v>285</v>
      </c>
      <c r="B292" s="209" t="str">
        <f t="shared" si="59"/>
        <v>24-й год 9-й мес</v>
      </c>
      <c r="C292" s="210">
        <f t="shared" si="65"/>
        <v>49866</v>
      </c>
      <c r="D292" s="211">
        <f t="shared" si="55"/>
        <v>0</v>
      </c>
      <c r="E292" s="212">
        <f t="shared" si="60"/>
        <v>0</v>
      </c>
      <c r="F292" s="212">
        <f t="shared" si="66"/>
        <v>0</v>
      </c>
      <c r="G292" s="213">
        <f t="shared" si="61"/>
        <v>0</v>
      </c>
      <c r="H292" s="214">
        <f t="shared" si="56"/>
        <v>0</v>
      </c>
      <c r="I292" s="212">
        <f t="shared" si="67"/>
        <v>0</v>
      </c>
      <c r="J292" s="212">
        <f t="shared" si="62"/>
        <v>0</v>
      </c>
      <c r="K292" s="215">
        <f t="shared" si="63"/>
        <v>0</v>
      </c>
      <c r="L292" s="228"/>
      <c r="M292" s="232"/>
      <c r="N292" s="216">
        <f t="shared" si="57"/>
        <v>7</v>
      </c>
      <c r="O292" s="184">
        <f t="shared" si="64"/>
        <v>24</v>
      </c>
      <c r="P292" s="185">
        <f t="shared" si="58"/>
        <v>0</v>
      </c>
      <c r="Q292" s="186"/>
      <c r="R292" s="186"/>
      <c r="S292" s="186"/>
      <c r="T292" s="186"/>
      <c r="U292" s="186"/>
      <c r="V292" s="186"/>
      <c r="W292" s="186"/>
      <c r="X292" s="186"/>
      <c r="Y292" s="186"/>
      <c r="Z292" s="186"/>
    </row>
    <row r="293" spans="1:26" x14ac:dyDescent="0.25">
      <c r="A293" s="222">
        <v>286</v>
      </c>
      <c r="B293" s="209" t="str">
        <f t="shared" si="59"/>
        <v>24-й год 10-й мес</v>
      </c>
      <c r="C293" s="210">
        <f t="shared" si="65"/>
        <v>49897</v>
      </c>
      <c r="D293" s="211">
        <f t="shared" si="55"/>
        <v>0</v>
      </c>
      <c r="E293" s="212">
        <f t="shared" si="60"/>
        <v>0</v>
      </c>
      <c r="F293" s="212">
        <f t="shared" si="66"/>
        <v>0</v>
      </c>
      <c r="G293" s="213">
        <f t="shared" si="61"/>
        <v>0</v>
      </c>
      <c r="H293" s="214">
        <f t="shared" si="56"/>
        <v>0</v>
      </c>
      <c r="I293" s="212">
        <f t="shared" si="67"/>
        <v>0</v>
      </c>
      <c r="J293" s="212">
        <f t="shared" si="62"/>
        <v>0</v>
      </c>
      <c r="K293" s="215">
        <f t="shared" si="63"/>
        <v>0</v>
      </c>
      <c r="L293" s="228"/>
      <c r="M293" s="232"/>
      <c r="N293" s="216">
        <f t="shared" si="57"/>
        <v>7</v>
      </c>
      <c r="O293" s="184">
        <f t="shared" si="64"/>
        <v>24</v>
      </c>
      <c r="P293" s="185">
        <f t="shared" si="58"/>
        <v>0</v>
      </c>
      <c r="Q293" s="186"/>
      <c r="R293" s="186"/>
      <c r="S293" s="186"/>
      <c r="T293" s="186"/>
      <c r="U293" s="186"/>
      <c r="V293" s="186"/>
      <c r="W293" s="186"/>
      <c r="X293" s="186"/>
      <c r="Y293" s="186"/>
      <c r="Z293" s="186"/>
    </row>
    <row r="294" spans="1:26" x14ac:dyDescent="0.25">
      <c r="A294" s="222">
        <v>287</v>
      </c>
      <c r="B294" s="209" t="str">
        <f t="shared" si="59"/>
        <v>24-й год 11-й мес</v>
      </c>
      <c r="C294" s="210">
        <f t="shared" si="65"/>
        <v>49928</v>
      </c>
      <c r="D294" s="211">
        <f t="shared" si="55"/>
        <v>0</v>
      </c>
      <c r="E294" s="212">
        <f t="shared" si="60"/>
        <v>0</v>
      </c>
      <c r="F294" s="212">
        <f t="shared" si="66"/>
        <v>0</v>
      </c>
      <c r="G294" s="213">
        <f t="shared" si="61"/>
        <v>0</v>
      </c>
      <c r="H294" s="214">
        <f t="shared" si="56"/>
        <v>0</v>
      </c>
      <c r="I294" s="212">
        <f t="shared" si="67"/>
        <v>0</v>
      </c>
      <c r="J294" s="212">
        <f t="shared" si="62"/>
        <v>0</v>
      </c>
      <c r="K294" s="215">
        <f t="shared" si="63"/>
        <v>0</v>
      </c>
      <c r="L294" s="228"/>
      <c r="M294" s="232"/>
      <c r="N294" s="216">
        <f t="shared" si="57"/>
        <v>7</v>
      </c>
      <c r="O294" s="184">
        <f t="shared" si="64"/>
        <v>24</v>
      </c>
      <c r="P294" s="185">
        <f t="shared" si="58"/>
        <v>0</v>
      </c>
      <c r="Q294" s="186"/>
      <c r="R294" s="186"/>
      <c r="S294" s="186"/>
      <c r="T294" s="186"/>
      <c r="U294" s="186"/>
      <c r="V294" s="186"/>
      <c r="W294" s="186"/>
      <c r="X294" s="186"/>
      <c r="Y294" s="186"/>
      <c r="Z294" s="186"/>
    </row>
    <row r="295" spans="1:26" x14ac:dyDescent="0.25">
      <c r="A295" s="223">
        <v>288</v>
      </c>
      <c r="B295" s="209" t="str">
        <f t="shared" si="59"/>
        <v>24-й год 12-й мес</v>
      </c>
      <c r="C295" s="210">
        <f t="shared" si="65"/>
        <v>49958</v>
      </c>
      <c r="D295" s="211">
        <f t="shared" si="55"/>
        <v>0</v>
      </c>
      <c r="E295" s="224">
        <f t="shared" si="60"/>
        <v>0</v>
      </c>
      <c r="F295" s="212">
        <f t="shared" si="66"/>
        <v>0</v>
      </c>
      <c r="G295" s="225">
        <f t="shared" si="61"/>
        <v>0</v>
      </c>
      <c r="H295" s="226">
        <f t="shared" si="56"/>
        <v>0</v>
      </c>
      <c r="I295" s="224">
        <f t="shared" si="67"/>
        <v>0</v>
      </c>
      <c r="J295" s="224">
        <f t="shared" si="62"/>
        <v>0</v>
      </c>
      <c r="K295" s="227">
        <f t="shared" si="63"/>
        <v>0</v>
      </c>
      <c r="L295" s="231"/>
      <c r="M295" s="233"/>
      <c r="N295" s="216">
        <f t="shared" si="57"/>
        <v>7</v>
      </c>
      <c r="O295" s="184">
        <f t="shared" si="64"/>
        <v>24</v>
      </c>
      <c r="P295" s="185">
        <f t="shared" si="58"/>
        <v>0</v>
      </c>
      <c r="Q295" s="186"/>
      <c r="R295" s="186"/>
      <c r="S295" s="186"/>
      <c r="T295" s="186"/>
      <c r="U295" s="186"/>
      <c r="V295" s="186"/>
      <c r="W295" s="186"/>
      <c r="X295" s="186"/>
      <c r="Y295" s="186"/>
      <c r="Z295" s="186"/>
    </row>
    <row r="296" spans="1:26" x14ac:dyDescent="0.25">
      <c r="A296" s="208">
        <v>289</v>
      </c>
      <c r="B296" s="209" t="str">
        <f t="shared" si="59"/>
        <v>25-й год 1-й мес</v>
      </c>
      <c r="C296" s="210">
        <f t="shared" si="65"/>
        <v>49989</v>
      </c>
      <c r="D296" s="211">
        <f t="shared" si="55"/>
        <v>0</v>
      </c>
      <c r="E296" s="212">
        <f t="shared" si="60"/>
        <v>0</v>
      </c>
      <c r="F296" s="212">
        <f t="shared" si="66"/>
        <v>0</v>
      </c>
      <c r="G296" s="213">
        <f t="shared" si="61"/>
        <v>0</v>
      </c>
      <c r="H296" s="214">
        <f t="shared" si="56"/>
        <v>0</v>
      </c>
      <c r="I296" s="212">
        <f t="shared" si="67"/>
        <v>0</v>
      </c>
      <c r="J296" s="212">
        <f t="shared" si="62"/>
        <v>0</v>
      </c>
      <c r="K296" s="215">
        <f t="shared" si="63"/>
        <v>0</v>
      </c>
      <c r="L296" s="228"/>
      <c r="M296" s="232"/>
      <c r="N296" s="216">
        <f t="shared" si="57"/>
        <v>7</v>
      </c>
      <c r="O296" s="184">
        <f t="shared" si="64"/>
        <v>24</v>
      </c>
      <c r="P296" s="185">
        <f t="shared" si="58"/>
        <v>0</v>
      </c>
      <c r="Q296" s="186"/>
      <c r="R296" s="186"/>
      <c r="S296" s="186"/>
      <c r="T296" s="186"/>
      <c r="U296" s="186"/>
      <c r="V296" s="186"/>
      <c r="W296" s="186"/>
      <c r="X296" s="186"/>
      <c r="Y296" s="186"/>
      <c r="Z296" s="186"/>
    </row>
    <row r="297" spans="1:26" x14ac:dyDescent="0.25">
      <c r="A297" s="208">
        <v>290</v>
      </c>
      <c r="B297" s="209" t="str">
        <f t="shared" si="59"/>
        <v>25-й год 2-й мес</v>
      </c>
      <c r="C297" s="210">
        <f t="shared" si="65"/>
        <v>50019</v>
      </c>
      <c r="D297" s="211">
        <f t="shared" si="55"/>
        <v>0</v>
      </c>
      <c r="E297" s="212">
        <f t="shared" si="60"/>
        <v>0</v>
      </c>
      <c r="F297" s="212">
        <f t="shared" si="66"/>
        <v>0</v>
      </c>
      <c r="G297" s="213">
        <f t="shared" si="61"/>
        <v>0</v>
      </c>
      <c r="H297" s="214">
        <f t="shared" si="56"/>
        <v>0</v>
      </c>
      <c r="I297" s="212">
        <f t="shared" si="67"/>
        <v>0</v>
      </c>
      <c r="J297" s="212">
        <f t="shared" si="62"/>
        <v>0</v>
      </c>
      <c r="K297" s="215">
        <f t="shared" si="63"/>
        <v>0</v>
      </c>
      <c r="L297" s="228"/>
      <c r="M297" s="232"/>
      <c r="N297" s="216">
        <f t="shared" si="57"/>
        <v>7</v>
      </c>
      <c r="O297" s="184">
        <f t="shared" si="64"/>
        <v>24</v>
      </c>
      <c r="P297" s="185">
        <f t="shared" si="58"/>
        <v>0</v>
      </c>
      <c r="Q297" s="186"/>
      <c r="R297" s="186"/>
      <c r="S297" s="186"/>
      <c r="T297" s="186"/>
      <c r="U297" s="186"/>
      <c r="V297" s="186"/>
      <c r="W297" s="186"/>
      <c r="X297" s="186"/>
      <c r="Y297" s="186"/>
      <c r="Z297" s="186"/>
    </row>
    <row r="298" spans="1:26" x14ac:dyDescent="0.25">
      <c r="A298" s="208">
        <v>291</v>
      </c>
      <c r="B298" s="209" t="str">
        <f t="shared" si="59"/>
        <v>25-й год 3-й мес</v>
      </c>
      <c r="C298" s="210">
        <f t="shared" si="65"/>
        <v>50050</v>
      </c>
      <c r="D298" s="211">
        <f t="shared" si="55"/>
        <v>0</v>
      </c>
      <c r="E298" s="212">
        <f t="shared" si="60"/>
        <v>0</v>
      </c>
      <c r="F298" s="212">
        <f t="shared" si="66"/>
        <v>0</v>
      </c>
      <c r="G298" s="213">
        <f t="shared" si="61"/>
        <v>0</v>
      </c>
      <c r="H298" s="214">
        <f t="shared" si="56"/>
        <v>0</v>
      </c>
      <c r="I298" s="212">
        <f t="shared" si="67"/>
        <v>0</v>
      </c>
      <c r="J298" s="212">
        <f t="shared" si="62"/>
        <v>0</v>
      </c>
      <c r="K298" s="215">
        <f t="shared" si="63"/>
        <v>0</v>
      </c>
      <c r="L298" s="228"/>
      <c r="M298" s="232"/>
      <c r="N298" s="216">
        <f t="shared" si="57"/>
        <v>7</v>
      </c>
      <c r="O298" s="184">
        <f t="shared" si="64"/>
        <v>24</v>
      </c>
      <c r="P298" s="185">
        <f t="shared" si="58"/>
        <v>0</v>
      </c>
      <c r="Q298" s="186"/>
      <c r="R298" s="186"/>
      <c r="S298" s="186"/>
      <c r="T298" s="186"/>
      <c r="U298" s="186"/>
      <c r="V298" s="186"/>
      <c r="W298" s="186"/>
      <c r="X298" s="186"/>
      <c r="Y298" s="186"/>
      <c r="Z298" s="186"/>
    </row>
    <row r="299" spans="1:26" x14ac:dyDescent="0.25">
      <c r="A299" s="208">
        <v>292</v>
      </c>
      <c r="B299" s="209" t="str">
        <f t="shared" si="59"/>
        <v>25-й год 4-й мес</v>
      </c>
      <c r="C299" s="210">
        <f t="shared" si="65"/>
        <v>50081</v>
      </c>
      <c r="D299" s="211">
        <f t="shared" si="55"/>
        <v>0</v>
      </c>
      <c r="E299" s="212">
        <f t="shared" si="60"/>
        <v>0</v>
      </c>
      <c r="F299" s="212">
        <f t="shared" si="66"/>
        <v>0</v>
      </c>
      <c r="G299" s="213">
        <f t="shared" si="61"/>
        <v>0</v>
      </c>
      <c r="H299" s="214">
        <f t="shared" si="56"/>
        <v>0</v>
      </c>
      <c r="I299" s="212">
        <f t="shared" si="67"/>
        <v>0</v>
      </c>
      <c r="J299" s="212">
        <f t="shared" si="62"/>
        <v>0</v>
      </c>
      <c r="K299" s="215">
        <f t="shared" si="63"/>
        <v>0</v>
      </c>
      <c r="L299" s="228"/>
      <c r="M299" s="232"/>
      <c r="N299" s="216">
        <f t="shared" si="57"/>
        <v>7</v>
      </c>
      <c r="O299" s="184">
        <f t="shared" si="64"/>
        <v>24</v>
      </c>
      <c r="P299" s="185">
        <f t="shared" si="58"/>
        <v>0</v>
      </c>
      <c r="Q299" s="186"/>
      <c r="R299" s="186"/>
      <c r="S299" s="186"/>
      <c r="T299" s="186"/>
      <c r="U299" s="186"/>
      <c r="V299" s="186"/>
      <c r="W299" s="186"/>
      <c r="X299" s="186"/>
      <c r="Y299" s="186"/>
      <c r="Z299" s="186"/>
    </row>
    <row r="300" spans="1:26" x14ac:dyDescent="0.25">
      <c r="A300" s="208">
        <v>293</v>
      </c>
      <c r="B300" s="209" t="str">
        <f t="shared" si="59"/>
        <v>25-й год 5-й мес</v>
      </c>
      <c r="C300" s="210">
        <f t="shared" si="65"/>
        <v>50109</v>
      </c>
      <c r="D300" s="211">
        <f t="shared" si="55"/>
        <v>0</v>
      </c>
      <c r="E300" s="212">
        <f t="shared" si="60"/>
        <v>0</v>
      </c>
      <c r="F300" s="212">
        <f t="shared" si="66"/>
        <v>0</v>
      </c>
      <c r="G300" s="213">
        <f t="shared" si="61"/>
        <v>0</v>
      </c>
      <c r="H300" s="214">
        <f t="shared" si="56"/>
        <v>0</v>
      </c>
      <c r="I300" s="212">
        <f t="shared" si="67"/>
        <v>0</v>
      </c>
      <c r="J300" s="212">
        <f t="shared" si="62"/>
        <v>0</v>
      </c>
      <c r="K300" s="215">
        <f t="shared" si="63"/>
        <v>0</v>
      </c>
      <c r="L300" s="228"/>
      <c r="M300" s="232"/>
      <c r="N300" s="216">
        <f t="shared" si="57"/>
        <v>7</v>
      </c>
      <c r="O300" s="184">
        <f t="shared" si="64"/>
        <v>24</v>
      </c>
      <c r="P300" s="185">
        <f t="shared" si="58"/>
        <v>0</v>
      </c>
      <c r="Q300" s="186"/>
      <c r="R300" s="186"/>
      <c r="S300" s="186"/>
      <c r="T300" s="186"/>
      <c r="U300" s="186"/>
      <c r="V300" s="186"/>
      <c r="W300" s="186"/>
      <c r="X300" s="186"/>
      <c r="Y300" s="186"/>
      <c r="Z300" s="186"/>
    </row>
    <row r="301" spans="1:26" x14ac:dyDescent="0.25">
      <c r="A301" s="208">
        <v>294</v>
      </c>
      <c r="B301" s="209" t="str">
        <f t="shared" si="59"/>
        <v>25-й год 6-й мес</v>
      </c>
      <c r="C301" s="210">
        <f t="shared" si="65"/>
        <v>50140</v>
      </c>
      <c r="D301" s="211">
        <f t="shared" si="55"/>
        <v>0</v>
      </c>
      <c r="E301" s="212">
        <f t="shared" si="60"/>
        <v>0</v>
      </c>
      <c r="F301" s="212">
        <f t="shared" si="66"/>
        <v>0</v>
      </c>
      <c r="G301" s="213">
        <f t="shared" si="61"/>
        <v>0</v>
      </c>
      <c r="H301" s="214">
        <f t="shared" si="56"/>
        <v>0</v>
      </c>
      <c r="I301" s="212">
        <f t="shared" si="67"/>
        <v>0</v>
      </c>
      <c r="J301" s="212">
        <f t="shared" si="62"/>
        <v>0</v>
      </c>
      <c r="K301" s="215">
        <f t="shared" si="63"/>
        <v>0</v>
      </c>
      <c r="L301" s="228"/>
      <c r="M301" s="232"/>
      <c r="N301" s="216">
        <f t="shared" si="57"/>
        <v>7</v>
      </c>
      <c r="O301" s="184">
        <f t="shared" si="64"/>
        <v>24</v>
      </c>
      <c r="P301" s="185">
        <f t="shared" si="58"/>
        <v>0</v>
      </c>
      <c r="Q301" s="186"/>
      <c r="R301" s="186"/>
      <c r="S301" s="186"/>
      <c r="T301" s="186"/>
      <c r="U301" s="186"/>
      <c r="V301" s="186"/>
      <c r="W301" s="186"/>
      <c r="X301" s="186"/>
      <c r="Y301" s="186"/>
      <c r="Z301" s="186"/>
    </row>
    <row r="302" spans="1:26" x14ac:dyDescent="0.25">
      <c r="A302" s="208">
        <v>295</v>
      </c>
      <c r="B302" s="209" t="str">
        <f t="shared" si="59"/>
        <v>25-й год 7-й мес</v>
      </c>
      <c r="C302" s="210">
        <f t="shared" si="65"/>
        <v>50170</v>
      </c>
      <c r="D302" s="211">
        <f t="shared" si="55"/>
        <v>0</v>
      </c>
      <c r="E302" s="212">
        <f t="shared" si="60"/>
        <v>0</v>
      </c>
      <c r="F302" s="212">
        <f t="shared" si="66"/>
        <v>0</v>
      </c>
      <c r="G302" s="213">
        <f t="shared" si="61"/>
        <v>0</v>
      </c>
      <c r="H302" s="214">
        <f t="shared" si="56"/>
        <v>0</v>
      </c>
      <c r="I302" s="212">
        <f t="shared" si="67"/>
        <v>0</v>
      </c>
      <c r="J302" s="212">
        <f t="shared" si="62"/>
        <v>0</v>
      </c>
      <c r="K302" s="215">
        <f t="shared" si="63"/>
        <v>0</v>
      </c>
      <c r="L302" s="228"/>
      <c r="M302" s="232"/>
      <c r="N302" s="216">
        <f t="shared" si="57"/>
        <v>7</v>
      </c>
      <c r="O302" s="184">
        <f t="shared" si="64"/>
        <v>24</v>
      </c>
      <c r="P302" s="185">
        <f t="shared" si="58"/>
        <v>0</v>
      </c>
      <c r="Q302" s="186"/>
      <c r="R302" s="186"/>
      <c r="S302" s="186"/>
      <c r="T302" s="186"/>
      <c r="U302" s="186"/>
      <c r="V302" s="186"/>
      <c r="W302" s="186"/>
      <c r="X302" s="186"/>
      <c r="Y302" s="186"/>
      <c r="Z302" s="186"/>
    </row>
    <row r="303" spans="1:26" x14ac:dyDescent="0.25">
      <c r="A303" s="208">
        <v>296</v>
      </c>
      <c r="B303" s="209" t="str">
        <f t="shared" si="59"/>
        <v>25-й год 8-й мес</v>
      </c>
      <c r="C303" s="210">
        <f t="shared" si="65"/>
        <v>50201</v>
      </c>
      <c r="D303" s="211">
        <f t="shared" si="55"/>
        <v>0</v>
      </c>
      <c r="E303" s="212">
        <f t="shared" si="60"/>
        <v>0</v>
      </c>
      <c r="F303" s="212">
        <f t="shared" si="66"/>
        <v>0</v>
      </c>
      <c r="G303" s="213">
        <f t="shared" si="61"/>
        <v>0</v>
      </c>
      <c r="H303" s="214">
        <f t="shared" si="56"/>
        <v>0</v>
      </c>
      <c r="I303" s="212">
        <f t="shared" si="67"/>
        <v>0</v>
      </c>
      <c r="J303" s="212">
        <f t="shared" si="62"/>
        <v>0</v>
      </c>
      <c r="K303" s="215">
        <f t="shared" si="63"/>
        <v>0</v>
      </c>
      <c r="L303" s="228"/>
      <c r="M303" s="232"/>
      <c r="N303" s="216">
        <f t="shared" si="57"/>
        <v>7</v>
      </c>
      <c r="O303" s="184">
        <f t="shared" si="64"/>
        <v>24</v>
      </c>
      <c r="P303" s="185">
        <f t="shared" si="58"/>
        <v>0</v>
      </c>
      <c r="Q303" s="186"/>
      <c r="R303" s="186"/>
      <c r="S303" s="186"/>
      <c r="T303" s="186"/>
      <c r="U303" s="186"/>
      <c r="V303" s="186"/>
      <c r="W303" s="186"/>
      <c r="X303" s="186"/>
      <c r="Y303" s="186"/>
      <c r="Z303" s="186"/>
    </row>
    <row r="304" spans="1:26" x14ac:dyDescent="0.25">
      <c r="A304" s="208">
        <v>297</v>
      </c>
      <c r="B304" s="209" t="str">
        <f t="shared" si="59"/>
        <v>25-й год 9-й мес</v>
      </c>
      <c r="C304" s="210">
        <f t="shared" si="65"/>
        <v>50231</v>
      </c>
      <c r="D304" s="211">
        <f t="shared" si="55"/>
        <v>0</v>
      </c>
      <c r="E304" s="212">
        <f t="shared" si="60"/>
        <v>0</v>
      </c>
      <c r="F304" s="212">
        <f t="shared" si="66"/>
        <v>0</v>
      </c>
      <c r="G304" s="213">
        <f t="shared" si="61"/>
        <v>0</v>
      </c>
      <c r="H304" s="214">
        <f t="shared" si="56"/>
        <v>0</v>
      </c>
      <c r="I304" s="212">
        <f t="shared" si="67"/>
        <v>0</v>
      </c>
      <c r="J304" s="212">
        <f t="shared" si="62"/>
        <v>0</v>
      </c>
      <c r="K304" s="215">
        <f t="shared" si="63"/>
        <v>0</v>
      </c>
      <c r="L304" s="228"/>
      <c r="M304" s="232"/>
      <c r="N304" s="216">
        <f t="shared" si="57"/>
        <v>7</v>
      </c>
      <c r="O304" s="184">
        <f t="shared" si="64"/>
        <v>24</v>
      </c>
      <c r="P304" s="185">
        <f t="shared" si="58"/>
        <v>0</v>
      </c>
      <c r="Q304" s="186"/>
      <c r="R304" s="186"/>
      <c r="S304" s="186"/>
      <c r="T304" s="186"/>
      <c r="U304" s="186"/>
      <c r="V304" s="186"/>
      <c r="W304" s="186"/>
      <c r="X304" s="186"/>
      <c r="Y304" s="186"/>
      <c r="Z304" s="186"/>
    </row>
    <row r="305" spans="1:26" x14ac:dyDescent="0.25">
      <c r="A305" s="208">
        <v>298</v>
      </c>
      <c r="B305" s="209" t="str">
        <f t="shared" si="59"/>
        <v>25-й год 10-й мес</v>
      </c>
      <c r="C305" s="210">
        <f t="shared" si="65"/>
        <v>50262</v>
      </c>
      <c r="D305" s="211">
        <f t="shared" si="55"/>
        <v>0</v>
      </c>
      <c r="E305" s="212">
        <f t="shared" si="60"/>
        <v>0</v>
      </c>
      <c r="F305" s="212">
        <f t="shared" si="66"/>
        <v>0</v>
      </c>
      <c r="G305" s="213">
        <f t="shared" si="61"/>
        <v>0</v>
      </c>
      <c r="H305" s="214">
        <f t="shared" si="56"/>
        <v>0</v>
      </c>
      <c r="I305" s="212">
        <f t="shared" si="67"/>
        <v>0</v>
      </c>
      <c r="J305" s="212">
        <f t="shared" si="62"/>
        <v>0</v>
      </c>
      <c r="K305" s="215">
        <f t="shared" si="63"/>
        <v>0</v>
      </c>
      <c r="L305" s="228"/>
      <c r="M305" s="232"/>
      <c r="N305" s="216">
        <f t="shared" si="57"/>
        <v>7</v>
      </c>
      <c r="O305" s="184">
        <f t="shared" si="64"/>
        <v>24</v>
      </c>
      <c r="P305" s="185">
        <f t="shared" si="58"/>
        <v>0</v>
      </c>
      <c r="Q305" s="186"/>
      <c r="R305" s="186"/>
      <c r="S305" s="186"/>
      <c r="T305" s="186"/>
      <c r="U305" s="186"/>
      <c r="V305" s="186"/>
      <c r="W305" s="186"/>
      <c r="X305" s="186"/>
      <c r="Y305" s="186"/>
      <c r="Z305" s="186"/>
    </row>
    <row r="306" spans="1:26" x14ac:dyDescent="0.25">
      <c r="A306" s="208">
        <v>299</v>
      </c>
      <c r="B306" s="209" t="str">
        <f t="shared" si="59"/>
        <v>25-й год 11-й мес</v>
      </c>
      <c r="C306" s="210">
        <f t="shared" si="65"/>
        <v>50293</v>
      </c>
      <c r="D306" s="211">
        <f t="shared" si="55"/>
        <v>0</v>
      </c>
      <c r="E306" s="212">
        <f t="shared" si="60"/>
        <v>0</v>
      </c>
      <c r="F306" s="212">
        <f t="shared" si="66"/>
        <v>0</v>
      </c>
      <c r="G306" s="213">
        <f t="shared" si="61"/>
        <v>0</v>
      </c>
      <c r="H306" s="214">
        <f t="shared" si="56"/>
        <v>0</v>
      </c>
      <c r="I306" s="212">
        <f t="shared" si="67"/>
        <v>0</v>
      </c>
      <c r="J306" s="212">
        <f t="shared" si="62"/>
        <v>0</v>
      </c>
      <c r="K306" s="215">
        <f t="shared" si="63"/>
        <v>0</v>
      </c>
      <c r="L306" s="228"/>
      <c r="M306" s="232"/>
      <c r="N306" s="216">
        <f t="shared" si="57"/>
        <v>7</v>
      </c>
      <c r="O306" s="184">
        <f t="shared" si="64"/>
        <v>24</v>
      </c>
      <c r="P306" s="185">
        <f t="shared" si="58"/>
        <v>0</v>
      </c>
      <c r="Q306" s="186"/>
      <c r="R306" s="186"/>
      <c r="S306" s="186"/>
      <c r="T306" s="186"/>
      <c r="U306" s="186"/>
      <c r="V306" s="186"/>
      <c r="W306" s="186"/>
      <c r="X306" s="186"/>
      <c r="Y306" s="186"/>
      <c r="Z306" s="186"/>
    </row>
    <row r="307" spans="1:26" x14ac:dyDescent="0.25">
      <c r="A307" s="208">
        <v>300</v>
      </c>
      <c r="B307" s="209" t="str">
        <f t="shared" si="59"/>
        <v>25-й год 12-й мес</v>
      </c>
      <c r="C307" s="210">
        <f t="shared" si="65"/>
        <v>50323</v>
      </c>
      <c r="D307" s="211">
        <f t="shared" si="55"/>
        <v>0</v>
      </c>
      <c r="E307" s="212">
        <f t="shared" si="60"/>
        <v>0</v>
      </c>
      <c r="F307" s="212">
        <f t="shared" si="66"/>
        <v>0</v>
      </c>
      <c r="G307" s="213">
        <f t="shared" si="61"/>
        <v>0</v>
      </c>
      <c r="H307" s="214">
        <f t="shared" si="56"/>
        <v>0</v>
      </c>
      <c r="I307" s="212">
        <f t="shared" si="67"/>
        <v>0</v>
      </c>
      <c r="J307" s="212">
        <f t="shared" si="62"/>
        <v>0</v>
      </c>
      <c r="K307" s="215">
        <f t="shared" si="63"/>
        <v>0</v>
      </c>
      <c r="L307" s="228"/>
      <c r="M307" s="232"/>
      <c r="N307" s="216">
        <f t="shared" si="57"/>
        <v>7</v>
      </c>
      <c r="O307" s="184">
        <f t="shared" si="64"/>
        <v>24</v>
      </c>
      <c r="P307" s="185">
        <f t="shared" si="58"/>
        <v>0</v>
      </c>
      <c r="Q307" s="186"/>
      <c r="R307" s="186"/>
      <c r="S307" s="186"/>
      <c r="T307" s="186"/>
      <c r="U307" s="186"/>
      <c r="V307" s="186"/>
      <c r="W307" s="186"/>
      <c r="X307" s="186"/>
      <c r="Y307" s="186"/>
      <c r="Z307" s="186"/>
    </row>
    <row r="308" spans="1:26" x14ac:dyDescent="0.25">
      <c r="A308" s="217">
        <v>301</v>
      </c>
      <c r="B308" s="209" t="str">
        <f t="shared" si="59"/>
        <v>26-й год 1-й мес</v>
      </c>
      <c r="C308" s="210">
        <f t="shared" si="65"/>
        <v>50354</v>
      </c>
      <c r="D308" s="211">
        <f t="shared" si="55"/>
        <v>0</v>
      </c>
      <c r="E308" s="218">
        <f t="shared" si="60"/>
        <v>0</v>
      </c>
      <c r="F308" s="212">
        <f t="shared" si="66"/>
        <v>0</v>
      </c>
      <c r="G308" s="219">
        <f t="shared" si="61"/>
        <v>0</v>
      </c>
      <c r="H308" s="220">
        <f t="shared" si="56"/>
        <v>0</v>
      </c>
      <c r="I308" s="218">
        <f t="shared" si="67"/>
        <v>0</v>
      </c>
      <c r="J308" s="218">
        <f t="shared" si="62"/>
        <v>0</v>
      </c>
      <c r="K308" s="221">
        <f t="shared" si="63"/>
        <v>0</v>
      </c>
      <c r="L308" s="230"/>
      <c r="M308" s="229"/>
      <c r="N308" s="216">
        <f t="shared" si="57"/>
        <v>7</v>
      </c>
      <c r="O308" s="184">
        <f t="shared" si="64"/>
        <v>24</v>
      </c>
      <c r="P308" s="185">
        <f t="shared" si="58"/>
        <v>0</v>
      </c>
      <c r="Q308" s="186"/>
      <c r="R308" s="186"/>
      <c r="S308" s="186"/>
      <c r="T308" s="186"/>
      <c r="U308" s="186"/>
      <c r="V308" s="186"/>
      <c r="W308" s="186"/>
      <c r="X308" s="186"/>
      <c r="Y308" s="186"/>
      <c r="Z308" s="186"/>
    </row>
    <row r="309" spans="1:26" x14ac:dyDescent="0.25">
      <c r="A309" s="222">
        <v>302</v>
      </c>
      <c r="B309" s="209" t="str">
        <f t="shared" si="59"/>
        <v>26-й год 2-й мес</v>
      </c>
      <c r="C309" s="210">
        <f t="shared" si="65"/>
        <v>50384</v>
      </c>
      <c r="D309" s="211">
        <f t="shared" si="55"/>
        <v>0</v>
      </c>
      <c r="E309" s="212">
        <f t="shared" si="60"/>
        <v>0</v>
      </c>
      <c r="F309" s="212">
        <f t="shared" si="66"/>
        <v>0</v>
      </c>
      <c r="G309" s="213">
        <f t="shared" si="61"/>
        <v>0</v>
      </c>
      <c r="H309" s="214">
        <f t="shared" si="56"/>
        <v>0</v>
      </c>
      <c r="I309" s="212">
        <f t="shared" si="67"/>
        <v>0</v>
      </c>
      <c r="J309" s="212">
        <f t="shared" si="62"/>
        <v>0</v>
      </c>
      <c r="K309" s="215">
        <f t="shared" si="63"/>
        <v>0</v>
      </c>
      <c r="L309" s="228"/>
      <c r="M309" s="232"/>
      <c r="N309" s="216">
        <f t="shared" si="57"/>
        <v>7</v>
      </c>
      <c r="O309" s="184">
        <f t="shared" si="64"/>
        <v>24</v>
      </c>
      <c r="P309" s="185">
        <f t="shared" si="58"/>
        <v>0</v>
      </c>
      <c r="Q309" s="186"/>
      <c r="R309" s="186"/>
      <c r="S309" s="186"/>
      <c r="T309" s="186"/>
      <c r="U309" s="186"/>
      <c r="V309" s="186"/>
      <c r="W309" s="186"/>
      <c r="X309" s="186"/>
      <c r="Y309" s="186"/>
      <c r="Z309" s="186"/>
    </row>
    <row r="310" spans="1:26" x14ac:dyDescent="0.25">
      <c r="A310" s="222">
        <v>303</v>
      </c>
      <c r="B310" s="209" t="str">
        <f t="shared" si="59"/>
        <v>26-й год 3-й мес</v>
      </c>
      <c r="C310" s="210">
        <f t="shared" si="65"/>
        <v>50415</v>
      </c>
      <c r="D310" s="211">
        <f t="shared" si="55"/>
        <v>0</v>
      </c>
      <c r="E310" s="212">
        <f t="shared" si="60"/>
        <v>0</v>
      </c>
      <c r="F310" s="212">
        <f t="shared" si="66"/>
        <v>0</v>
      </c>
      <c r="G310" s="213">
        <f t="shared" si="61"/>
        <v>0</v>
      </c>
      <c r="H310" s="214">
        <f t="shared" si="56"/>
        <v>0</v>
      </c>
      <c r="I310" s="212">
        <f t="shared" si="67"/>
        <v>0</v>
      </c>
      <c r="J310" s="212">
        <f t="shared" si="62"/>
        <v>0</v>
      </c>
      <c r="K310" s="215">
        <f t="shared" si="63"/>
        <v>0</v>
      </c>
      <c r="L310" s="228"/>
      <c r="M310" s="232"/>
      <c r="N310" s="216">
        <f t="shared" si="57"/>
        <v>7</v>
      </c>
      <c r="O310" s="184">
        <f t="shared" si="64"/>
        <v>24</v>
      </c>
      <c r="P310" s="185">
        <f t="shared" si="58"/>
        <v>0</v>
      </c>
      <c r="Q310" s="186"/>
      <c r="R310" s="186"/>
      <c r="S310" s="186"/>
      <c r="T310" s="186"/>
      <c r="U310" s="186"/>
      <c r="V310" s="186"/>
      <c r="W310" s="186"/>
      <c r="X310" s="186"/>
      <c r="Y310" s="186"/>
      <c r="Z310" s="186"/>
    </row>
    <row r="311" spans="1:26" x14ac:dyDescent="0.25">
      <c r="A311" s="222">
        <v>304</v>
      </c>
      <c r="B311" s="209" t="str">
        <f t="shared" si="59"/>
        <v>26-й год 4-й мес</v>
      </c>
      <c r="C311" s="210">
        <f t="shared" si="65"/>
        <v>50446</v>
      </c>
      <c r="D311" s="211">
        <f t="shared" si="55"/>
        <v>0</v>
      </c>
      <c r="E311" s="212">
        <f t="shared" si="60"/>
        <v>0</v>
      </c>
      <c r="F311" s="212">
        <f t="shared" si="66"/>
        <v>0</v>
      </c>
      <c r="G311" s="213">
        <f t="shared" si="61"/>
        <v>0</v>
      </c>
      <c r="H311" s="214">
        <f t="shared" si="56"/>
        <v>0</v>
      </c>
      <c r="I311" s="212">
        <f t="shared" si="67"/>
        <v>0</v>
      </c>
      <c r="J311" s="212">
        <f t="shared" si="62"/>
        <v>0</v>
      </c>
      <c r="K311" s="215">
        <f t="shared" si="63"/>
        <v>0</v>
      </c>
      <c r="L311" s="228"/>
      <c r="M311" s="232"/>
      <c r="N311" s="216">
        <f t="shared" si="57"/>
        <v>7</v>
      </c>
      <c r="O311" s="184">
        <f t="shared" si="64"/>
        <v>24</v>
      </c>
      <c r="P311" s="185">
        <f t="shared" si="58"/>
        <v>0</v>
      </c>
      <c r="Q311" s="186"/>
      <c r="R311" s="186"/>
      <c r="S311" s="186"/>
      <c r="T311" s="186"/>
      <c r="U311" s="186"/>
      <c r="V311" s="186"/>
      <c r="W311" s="186"/>
      <c r="X311" s="186"/>
      <c r="Y311" s="186"/>
      <c r="Z311" s="186"/>
    </row>
    <row r="312" spans="1:26" x14ac:dyDescent="0.25">
      <c r="A312" s="222">
        <v>305</v>
      </c>
      <c r="B312" s="209" t="str">
        <f t="shared" si="59"/>
        <v>26-й год 5-й мес</v>
      </c>
      <c r="C312" s="210">
        <f t="shared" si="65"/>
        <v>50474</v>
      </c>
      <c r="D312" s="211">
        <f t="shared" si="55"/>
        <v>0</v>
      </c>
      <c r="E312" s="212">
        <f t="shared" si="60"/>
        <v>0</v>
      </c>
      <c r="F312" s="212">
        <f t="shared" si="66"/>
        <v>0</v>
      </c>
      <c r="G312" s="213">
        <f t="shared" si="61"/>
        <v>0</v>
      </c>
      <c r="H312" s="214">
        <f t="shared" si="56"/>
        <v>0</v>
      </c>
      <c r="I312" s="212">
        <f t="shared" si="67"/>
        <v>0</v>
      </c>
      <c r="J312" s="212">
        <f t="shared" si="62"/>
        <v>0</v>
      </c>
      <c r="K312" s="215">
        <f t="shared" si="63"/>
        <v>0</v>
      </c>
      <c r="L312" s="228"/>
      <c r="M312" s="232"/>
      <c r="N312" s="216">
        <f t="shared" si="57"/>
        <v>7</v>
      </c>
      <c r="O312" s="184">
        <f t="shared" si="64"/>
        <v>24</v>
      </c>
      <c r="P312" s="185">
        <f t="shared" si="58"/>
        <v>0</v>
      </c>
      <c r="Q312" s="186"/>
      <c r="R312" s="186"/>
      <c r="S312" s="186"/>
      <c r="T312" s="186"/>
      <c r="U312" s="186"/>
      <c r="V312" s="186"/>
      <c r="W312" s="186"/>
      <c r="X312" s="186"/>
      <c r="Y312" s="186"/>
      <c r="Z312" s="186"/>
    </row>
    <row r="313" spans="1:26" x14ac:dyDescent="0.25">
      <c r="A313" s="222">
        <v>306</v>
      </c>
      <c r="B313" s="209" t="str">
        <f t="shared" si="59"/>
        <v>26-й год 6-й мес</v>
      </c>
      <c r="C313" s="210">
        <f t="shared" si="65"/>
        <v>50505</v>
      </c>
      <c r="D313" s="211">
        <f t="shared" si="55"/>
        <v>0</v>
      </c>
      <c r="E313" s="212">
        <f t="shared" si="60"/>
        <v>0</v>
      </c>
      <c r="F313" s="212">
        <f t="shared" si="66"/>
        <v>0</v>
      </c>
      <c r="G313" s="213">
        <f t="shared" si="61"/>
        <v>0</v>
      </c>
      <c r="H313" s="214">
        <f t="shared" si="56"/>
        <v>0</v>
      </c>
      <c r="I313" s="212">
        <f t="shared" si="67"/>
        <v>0</v>
      </c>
      <c r="J313" s="212">
        <f t="shared" si="62"/>
        <v>0</v>
      </c>
      <c r="K313" s="215">
        <f t="shared" si="63"/>
        <v>0</v>
      </c>
      <c r="L313" s="228"/>
      <c r="M313" s="232"/>
      <c r="N313" s="216">
        <f t="shared" si="57"/>
        <v>7</v>
      </c>
      <c r="O313" s="184">
        <f t="shared" si="64"/>
        <v>24</v>
      </c>
      <c r="P313" s="185">
        <f t="shared" si="58"/>
        <v>0</v>
      </c>
      <c r="Q313" s="186"/>
      <c r="R313" s="186"/>
      <c r="S313" s="186"/>
      <c r="T313" s="186"/>
      <c r="U313" s="186"/>
      <c r="V313" s="186"/>
      <c r="W313" s="186"/>
      <c r="X313" s="186"/>
      <c r="Y313" s="186"/>
      <c r="Z313" s="186"/>
    </row>
    <row r="314" spans="1:26" x14ac:dyDescent="0.25">
      <c r="A314" s="222">
        <v>307</v>
      </c>
      <c r="B314" s="209" t="str">
        <f t="shared" si="59"/>
        <v>26-й год 7-й мес</v>
      </c>
      <c r="C314" s="210">
        <f t="shared" si="65"/>
        <v>50535</v>
      </c>
      <c r="D314" s="211">
        <f t="shared" si="55"/>
        <v>0</v>
      </c>
      <c r="E314" s="212">
        <f t="shared" si="60"/>
        <v>0</v>
      </c>
      <c r="F314" s="212">
        <f t="shared" si="66"/>
        <v>0</v>
      </c>
      <c r="G314" s="213">
        <f t="shared" si="61"/>
        <v>0</v>
      </c>
      <c r="H314" s="214">
        <f t="shared" si="56"/>
        <v>0</v>
      </c>
      <c r="I314" s="212">
        <f t="shared" si="67"/>
        <v>0</v>
      </c>
      <c r="J314" s="212">
        <f t="shared" si="62"/>
        <v>0</v>
      </c>
      <c r="K314" s="215">
        <f t="shared" si="63"/>
        <v>0</v>
      </c>
      <c r="L314" s="228"/>
      <c r="M314" s="232"/>
      <c r="N314" s="216">
        <f t="shared" si="57"/>
        <v>7</v>
      </c>
      <c r="O314" s="184">
        <f t="shared" si="64"/>
        <v>24</v>
      </c>
      <c r="P314" s="185">
        <f t="shared" si="58"/>
        <v>0</v>
      </c>
      <c r="Q314" s="186"/>
      <c r="R314" s="186"/>
      <c r="S314" s="186"/>
      <c r="T314" s="186"/>
      <c r="U314" s="186"/>
      <c r="V314" s="186"/>
      <c r="W314" s="186"/>
      <c r="X314" s="186"/>
      <c r="Y314" s="186"/>
      <c r="Z314" s="186"/>
    </row>
    <row r="315" spans="1:26" x14ac:dyDescent="0.25">
      <c r="A315" s="222">
        <v>308</v>
      </c>
      <c r="B315" s="209" t="str">
        <f t="shared" si="59"/>
        <v>26-й год 8-й мес</v>
      </c>
      <c r="C315" s="210">
        <f t="shared" si="65"/>
        <v>50566</v>
      </c>
      <c r="D315" s="211">
        <f t="shared" si="55"/>
        <v>0</v>
      </c>
      <c r="E315" s="212">
        <f t="shared" si="60"/>
        <v>0</v>
      </c>
      <c r="F315" s="212">
        <f t="shared" si="66"/>
        <v>0</v>
      </c>
      <c r="G315" s="213">
        <f t="shared" si="61"/>
        <v>0</v>
      </c>
      <c r="H315" s="214">
        <f t="shared" si="56"/>
        <v>0</v>
      </c>
      <c r="I315" s="212">
        <f t="shared" si="67"/>
        <v>0</v>
      </c>
      <c r="J315" s="212">
        <f t="shared" si="62"/>
        <v>0</v>
      </c>
      <c r="K315" s="215">
        <f t="shared" si="63"/>
        <v>0</v>
      </c>
      <c r="L315" s="228"/>
      <c r="M315" s="232"/>
      <c r="N315" s="216">
        <f t="shared" si="57"/>
        <v>7</v>
      </c>
      <c r="O315" s="184">
        <f t="shared" si="64"/>
        <v>24</v>
      </c>
      <c r="P315" s="185">
        <f t="shared" si="58"/>
        <v>0</v>
      </c>
      <c r="Q315" s="186"/>
      <c r="R315" s="186"/>
      <c r="S315" s="186"/>
      <c r="T315" s="186"/>
      <c r="U315" s="186"/>
      <c r="V315" s="186"/>
      <c r="W315" s="186"/>
      <c r="X315" s="186"/>
      <c r="Y315" s="186"/>
      <c r="Z315" s="186"/>
    </row>
    <row r="316" spans="1:26" x14ac:dyDescent="0.25">
      <c r="A316" s="222">
        <v>309</v>
      </c>
      <c r="B316" s="209" t="str">
        <f t="shared" si="59"/>
        <v>26-й год 9-й мес</v>
      </c>
      <c r="C316" s="210">
        <f t="shared" si="65"/>
        <v>50596</v>
      </c>
      <c r="D316" s="211">
        <f t="shared" si="55"/>
        <v>0</v>
      </c>
      <c r="E316" s="212">
        <f t="shared" si="60"/>
        <v>0</v>
      </c>
      <c r="F316" s="212">
        <f t="shared" si="66"/>
        <v>0</v>
      </c>
      <c r="G316" s="213">
        <f t="shared" si="61"/>
        <v>0</v>
      </c>
      <c r="H316" s="214">
        <f t="shared" si="56"/>
        <v>0</v>
      </c>
      <c r="I316" s="212">
        <f t="shared" si="67"/>
        <v>0</v>
      </c>
      <c r="J316" s="212">
        <f t="shared" si="62"/>
        <v>0</v>
      </c>
      <c r="K316" s="215">
        <f t="shared" si="63"/>
        <v>0</v>
      </c>
      <c r="L316" s="228"/>
      <c r="M316" s="232"/>
      <c r="N316" s="216">
        <f t="shared" si="57"/>
        <v>7</v>
      </c>
      <c r="O316" s="184">
        <f t="shared" si="64"/>
        <v>24</v>
      </c>
      <c r="P316" s="185">
        <f t="shared" si="58"/>
        <v>0</v>
      </c>
      <c r="Q316" s="186"/>
      <c r="R316" s="186"/>
      <c r="S316" s="186"/>
      <c r="T316" s="186"/>
      <c r="U316" s="186"/>
      <c r="V316" s="186"/>
      <c r="W316" s="186"/>
      <c r="X316" s="186"/>
      <c r="Y316" s="186"/>
      <c r="Z316" s="186"/>
    </row>
    <row r="317" spans="1:26" x14ac:dyDescent="0.25">
      <c r="A317" s="222">
        <v>310</v>
      </c>
      <c r="B317" s="209" t="str">
        <f t="shared" si="59"/>
        <v>26-й год 10-й мес</v>
      </c>
      <c r="C317" s="210">
        <f t="shared" si="65"/>
        <v>50627</v>
      </c>
      <c r="D317" s="211">
        <f t="shared" si="55"/>
        <v>0</v>
      </c>
      <c r="E317" s="212">
        <f t="shared" si="60"/>
        <v>0</v>
      </c>
      <c r="F317" s="212">
        <f t="shared" si="66"/>
        <v>0</v>
      </c>
      <c r="G317" s="213">
        <f t="shared" si="61"/>
        <v>0</v>
      </c>
      <c r="H317" s="214">
        <f t="shared" si="56"/>
        <v>0</v>
      </c>
      <c r="I317" s="212">
        <f t="shared" si="67"/>
        <v>0</v>
      </c>
      <c r="J317" s="212">
        <f t="shared" si="62"/>
        <v>0</v>
      </c>
      <c r="K317" s="215">
        <f t="shared" si="63"/>
        <v>0</v>
      </c>
      <c r="L317" s="228"/>
      <c r="M317" s="232"/>
      <c r="N317" s="216">
        <f t="shared" si="57"/>
        <v>7</v>
      </c>
      <c r="O317" s="184">
        <f t="shared" si="64"/>
        <v>24</v>
      </c>
      <c r="P317" s="185">
        <f t="shared" si="58"/>
        <v>0</v>
      </c>
      <c r="Q317" s="186"/>
      <c r="R317" s="186"/>
      <c r="S317" s="186"/>
      <c r="T317" s="186"/>
      <c r="U317" s="186"/>
      <c r="V317" s="186"/>
      <c r="W317" s="186"/>
      <c r="X317" s="186"/>
      <c r="Y317" s="186"/>
      <c r="Z317" s="186"/>
    </row>
    <row r="318" spans="1:26" x14ac:dyDescent="0.25">
      <c r="A318" s="222">
        <v>311</v>
      </c>
      <c r="B318" s="209" t="str">
        <f t="shared" si="59"/>
        <v>26-й год 11-й мес</v>
      </c>
      <c r="C318" s="210">
        <f t="shared" si="65"/>
        <v>50658</v>
      </c>
      <c r="D318" s="211">
        <f t="shared" si="55"/>
        <v>0</v>
      </c>
      <c r="E318" s="212">
        <f t="shared" si="60"/>
        <v>0</v>
      </c>
      <c r="F318" s="212">
        <f t="shared" si="66"/>
        <v>0</v>
      </c>
      <c r="G318" s="213">
        <f t="shared" si="61"/>
        <v>0</v>
      </c>
      <c r="H318" s="214">
        <f t="shared" si="56"/>
        <v>0</v>
      </c>
      <c r="I318" s="212">
        <f t="shared" si="67"/>
        <v>0</v>
      </c>
      <c r="J318" s="212">
        <f t="shared" si="62"/>
        <v>0</v>
      </c>
      <c r="K318" s="215">
        <f t="shared" si="63"/>
        <v>0</v>
      </c>
      <c r="L318" s="228"/>
      <c r="M318" s="232"/>
      <c r="N318" s="216">
        <f t="shared" si="57"/>
        <v>7</v>
      </c>
      <c r="O318" s="184">
        <f t="shared" si="64"/>
        <v>24</v>
      </c>
      <c r="P318" s="185">
        <f t="shared" si="58"/>
        <v>0</v>
      </c>
      <c r="Q318" s="186"/>
      <c r="R318" s="186"/>
      <c r="S318" s="186"/>
      <c r="T318" s="186"/>
      <c r="U318" s="186"/>
      <c r="V318" s="186"/>
      <c r="W318" s="186"/>
      <c r="X318" s="186"/>
      <c r="Y318" s="186"/>
      <c r="Z318" s="186"/>
    </row>
    <row r="319" spans="1:26" x14ac:dyDescent="0.25">
      <c r="A319" s="223">
        <v>312</v>
      </c>
      <c r="B319" s="209" t="str">
        <f t="shared" si="59"/>
        <v>26-й год 12-й мес</v>
      </c>
      <c r="C319" s="210">
        <f t="shared" si="65"/>
        <v>50688</v>
      </c>
      <c r="D319" s="211">
        <f t="shared" si="55"/>
        <v>0</v>
      </c>
      <c r="E319" s="224">
        <f t="shared" si="60"/>
        <v>0</v>
      </c>
      <c r="F319" s="212">
        <f t="shared" si="66"/>
        <v>0</v>
      </c>
      <c r="G319" s="225">
        <f t="shared" si="61"/>
        <v>0</v>
      </c>
      <c r="H319" s="226">
        <f t="shared" si="56"/>
        <v>0</v>
      </c>
      <c r="I319" s="224">
        <f t="shared" si="67"/>
        <v>0</v>
      </c>
      <c r="J319" s="224">
        <f t="shared" si="62"/>
        <v>0</v>
      </c>
      <c r="K319" s="227">
        <f t="shared" si="63"/>
        <v>0</v>
      </c>
      <c r="L319" s="231"/>
      <c r="M319" s="233"/>
      <c r="N319" s="216">
        <f t="shared" si="57"/>
        <v>7</v>
      </c>
      <c r="O319" s="184">
        <f t="shared" si="64"/>
        <v>24</v>
      </c>
      <c r="P319" s="185">
        <f t="shared" si="58"/>
        <v>0</v>
      </c>
      <c r="Q319" s="186"/>
      <c r="R319" s="186"/>
      <c r="S319" s="186"/>
      <c r="T319" s="186"/>
      <c r="U319" s="186"/>
      <c r="V319" s="186"/>
      <c r="W319" s="186"/>
      <c r="X319" s="186"/>
      <c r="Y319" s="186"/>
      <c r="Z319" s="186"/>
    </row>
    <row r="320" spans="1:26" x14ac:dyDescent="0.25">
      <c r="A320" s="208">
        <v>313</v>
      </c>
      <c r="B320" s="209" t="str">
        <f t="shared" si="59"/>
        <v>27-й год 1-й мес</v>
      </c>
      <c r="C320" s="210">
        <f t="shared" si="65"/>
        <v>50719</v>
      </c>
      <c r="D320" s="211">
        <f t="shared" si="55"/>
        <v>0</v>
      </c>
      <c r="E320" s="212">
        <f t="shared" si="60"/>
        <v>0</v>
      </c>
      <c r="F320" s="212">
        <f t="shared" si="66"/>
        <v>0</v>
      </c>
      <c r="G320" s="213">
        <f t="shared" si="61"/>
        <v>0</v>
      </c>
      <c r="H320" s="214">
        <f t="shared" si="56"/>
        <v>0</v>
      </c>
      <c r="I320" s="212">
        <f t="shared" si="67"/>
        <v>0</v>
      </c>
      <c r="J320" s="212">
        <f t="shared" si="62"/>
        <v>0</v>
      </c>
      <c r="K320" s="215">
        <f t="shared" si="63"/>
        <v>0</v>
      </c>
      <c r="L320" s="228"/>
      <c r="M320" s="232"/>
      <c r="N320" s="216">
        <f t="shared" si="57"/>
        <v>7</v>
      </c>
      <c r="O320" s="184">
        <f t="shared" si="64"/>
        <v>24</v>
      </c>
      <c r="P320" s="185">
        <f t="shared" si="58"/>
        <v>0</v>
      </c>
      <c r="Q320" s="186"/>
      <c r="R320" s="186"/>
      <c r="S320" s="186"/>
      <c r="T320" s="186"/>
      <c r="U320" s="186"/>
      <c r="V320" s="186"/>
      <c r="W320" s="186"/>
      <c r="X320" s="186"/>
      <c r="Y320" s="186"/>
      <c r="Z320" s="186"/>
    </row>
    <row r="321" spans="1:26" x14ac:dyDescent="0.25">
      <c r="A321" s="208">
        <v>314</v>
      </c>
      <c r="B321" s="209" t="str">
        <f t="shared" si="59"/>
        <v>27-й год 2-й мес</v>
      </c>
      <c r="C321" s="210">
        <f t="shared" si="65"/>
        <v>50749</v>
      </c>
      <c r="D321" s="211">
        <f t="shared" si="55"/>
        <v>0</v>
      </c>
      <c r="E321" s="212">
        <f t="shared" si="60"/>
        <v>0</v>
      </c>
      <c r="F321" s="212">
        <f t="shared" si="66"/>
        <v>0</v>
      </c>
      <c r="G321" s="213">
        <f t="shared" si="61"/>
        <v>0</v>
      </c>
      <c r="H321" s="214">
        <f t="shared" si="56"/>
        <v>0</v>
      </c>
      <c r="I321" s="212">
        <f t="shared" si="67"/>
        <v>0</v>
      </c>
      <c r="J321" s="212">
        <f t="shared" si="62"/>
        <v>0</v>
      </c>
      <c r="K321" s="215">
        <f t="shared" si="63"/>
        <v>0</v>
      </c>
      <c r="L321" s="228"/>
      <c r="M321" s="232"/>
      <c r="N321" s="216">
        <f t="shared" si="57"/>
        <v>7</v>
      </c>
      <c r="O321" s="184">
        <f t="shared" si="64"/>
        <v>24</v>
      </c>
      <c r="P321" s="185">
        <f t="shared" si="58"/>
        <v>0</v>
      </c>
      <c r="Q321" s="186"/>
      <c r="R321" s="186"/>
      <c r="S321" s="186"/>
      <c r="T321" s="186"/>
      <c r="U321" s="186"/>
      <c r="V321" s="186"/>
      <c r="W321" s="186"/>
      <c r="X321" s="186"/>
      <c r="Y321" s="186"/>
      <c r="Z321" s="186"/>
    </row>
    <row r="322" spans="1:26" x14ac:dyDescent="0.25">
      <c r="A322" s="208">
        <v>315</v>
      </c>
      <c r="B322" s="209" t="str">
        <f t="shared" si="59"/>
        <v>27-й год 3-й мес</v>
      </c>
      <c r="C322" s="210">
        <f t="shared" si="65"/>
        <v>50780</v>
      </c>
      <c r="D322" s="211">
        <f t="shared" si="55"/>
        <v>0</v>
      </c>
      <c r="E322" s="212">
        <f t="shared" si="60"/>
        <v>0</v>
      </c>
      <c r="F322" s="212">
        <f t="shared" si="66"/>
        <v>0</v>
      </c>
      <c r="G322" s="213">
        <f t="shared" si="61"/>
        <v>0</v>
      </c>
      <c r="H322" s="214">
        <f t="shared" si="56"/>
        <v>0</v>
      </c>
      <c r="I322" s="212">
        <f t="shared" si="67"/>
        <v>0</v>
      </c>
      <c r="J322" s="212">
        <f t="shared" si="62"/>
        <v>0</v>
      </c>
      <c r="K322" s="215">
        <f t="shared" si="63"/>
        <v>0</v>
      </c>
      <c r="L322" s="228"/>
      <c r="M322" s="232"/>
      <c r="N322" s="216">
        <f t="shared" si="57"/>
        <v>7</v>
      </c>
      <c r="O322" s="184">
        <f t="shared" si="64"/>
        <v>24</v>
      </c>
      <c r="P322" s="185">
        <f t="shared" si="58"/>
        <v>0</v>
      </c>
      <c r="Q322" s="186"/>
      <c r="R322" s="186"/>
      <c r="S322" s="186"/>
      <c r="T322" s="186"/>
      <c r="U322" s="186"/>
      <c r="V322" s="186"/>
      <c r="W322" s="186"/>
      <c r="X322" s="186"/>
      <c r="Y322" s="186"/>
      <c r="Z322" s="186"/>
    </row>
    <row r="323" spans="1:26" x14ac:dyDescent="0.25">
      <c r="A323" s="208">
        <v>316</v>
      </c>
      <c r="B323" s="209" t="str">
        <f t="shared" si="59"/>
        <v>27-й год 4-й мес</v>
      </c>
      <c r="C323" s="210">
        <f t="shared" si="65"/>
        <v>50811</v>
      </c>
      <c r="D323" s="211">
        <f t="shared" si="55"/>
        <v>0</v>
      </c>
      <c r="E323" s="212">
        <f t="shared" si="60"/>
        <v>0</v>
      </c>
      <c r="F323" s="212">
        <f t="shared" si="66"/>
        <v>0</v>
      </c>
      <c r="G323" s="213">
        <f t="shared" si="61"/>
        <v>0</v>
      </c>
      <c r="H323" s="214">
        <f t="shared" si="56"/>
        <v>0</v>
      </c>
      <c r="I323" s="212">
        <f t="shared" si="67"/>
        <v>0</v>
      </c>
      <c r="J323" s="212">
        <f t="shared" si="62"/>
        <v>0</v>
      </c>
      <c r="K323" s="215">
        <f t="shared" si="63"/>
        <v>0</v>
      </c>
      <c r="L323" s="228"/>
      <c r="M323" s="232"/>
      <c r="N323" s="216">
        <f t="shared" si="57"/>
        <v>7</v>
      </c>
      <c r="O323" s="184">
        <f t="shared" si="64"/>
        <v>24</v>
      </c>
      <c r="P323" s="185">
        <f t="shared" si="58"/>
        <v>0</v>
      </c>
      <c r="Q323" s="186"/>
      <c r="R323" s="186"/>
      <c r="S323" s="186"/>
      <c r="T323" s="186"/>
      <c r="U323" s="186"/>
      <c r="V323" s="186"/>
      <c r="W323" s="186"/>
      <c r="X323" s="186"/>
      <c r="Y323" s="186"/>
      <c r="Z323" s="186"/>
    </row>
    <row r="324" spans="1:26" x14ac:dyDescent="0.25">
      <c r="A324" s="208">
        <v>317</v>
      </c>
      <c r="B324" s="209" t="str">
        <f t="shared" si="59"/>
        <v>27-й год 5-й мес</v>
      </c>
      <c r="C324" s="210">
        <f t="shared" si="65"/>
        <v>50839</v>
      </c>
      <c r="D324" s="211">
        <f t="shared" si="55"/>
        <v>0</v>
      </c>
      <c r="E324" s="212">
        <f t="shared" si="60"/>
        <v>0</v>
      </c>
      <c r="F324" s="212">
        <f t="shared" si="66"/>
        <v>0</v>
      </c>
      <c r="G324" s="213">
        <f t="shared" si="61"/>
        <v>0</v>
      </c>
      <c r="H324" s="214">
        <f t="shared" si="56"/>
        <v>0</v>
      </c>
      <c r="I324" s="212">
        <f t="shared" si="67"/>
        <v>0</v>
      </c>
      <c r="J324" s="212">
        <f t="shared" si="62"/>
        <v>0</v>
      </c>
      <c r="K324" s="215">
        <f t="shared" si="63"/>
        <v>0</v>
      </c>
      <c r="L324" s="228"/>
      <c r="M324" s="232"/>
      <c r="N324" s="216">
        <f t="shared" si="57"/>
        <v>7</v>
      </c>
      <c r="O324" s="184">
        <f t="shared" si="64"/>
        <v>24</v>
      </c>
      <c r="P324" s="185">
        <f t="shared" si="58"/>
        <v>0</v>
      </c>
      <c r="Q324" s="186"/>
      <c r="R324" s="186"/>
      <c r="S324" s="186"/>
      <c r="T324" s="186"/>
      <c r="U324" s="186"/>
      <c r="V324" s="186"/>
      <c r="W324" s="186"/>
      <c r="X324" s="186"/>
      <c r="Y324" s="186"/>
      <c r="Z324" s="186"/>
    </row>
    <row r="325" spans="1:26" x14ac:dyDescent="0.25">
      <c r="A325" s="208">
        <v>318</v>
      </c>
      <c r="B325" s="209" t="str">
        <f t="shared" si="59"/>
        <v>27-й год 6-й мес</v>
      </c>
      <c r="C325" s="210">
        <f t="shared" si="65"/>
        <v>50870</v>
      </c>
      <c r="D325" s="211">
        <f t="shared" si="55"/>
        <v>0</v>
      </c>
      <c r="E325" s="212">
        <f t="shared" si="60"/>
        <v>0</v>
      </c>
      <c r="F325" s="212">
        <f t="shared" si="66"/>
        <v>0</v>
      </c>
      <c r="G325" s="213">
        <f t="shared" si="61"/>
        <v>0</v>
      </c>
      <c r="H325" s="214">
        <f t="shared" si="56"/>
        <v>0</v>
      </c>
      <c r="I325" s="212">
        <f t="shared" si="67"/>
        <v>0</v>
      </c>
      <c r="J325" s="212">
        <f t="shared" si="62"/>
        <v>0</v>
      </c>
      <c r="K325" s="215">
        <f t="shared" si="63"/>
        <v>0</v>
      </c>
      <c r="L325" s="228"/>
      <c r="M325" s="232"/>
      <c r="N325" s="216">
        <f t="shared" si="57"/>
        <v>7</v>
      </c>
      <c r="O325" s="184">
        <f t="shared" si="64"/>
        <v>24</v>
      </c>
      <c r="P325" s="185">
        <f t="shared" si="58"/>
        <v>0</v>
      </c>
      <c r="Q325" s="186"/>
      <c r="R325" s="186"/>
      <c r="S325" s="186"/>
      <c r="T325" s="186"/>
      <c r="U325" s="186"/>
      <c r="V325" s="186"/>
      <c r="W325" s="186"/>
      <c r="X325" s="186"/>
      <c r="Y325" s="186"/>
      <c r="Z325" s="186"/>
    </row>
    <row r="326" spans="1:26" x14ac:dyDescent="0.25">
      <c r="A326" s="208">
        <v>319</v>
      </c>
      <c r="B326" s="209" t="str">
        <f t="shared" si="59"/>
        <v>27-й год 7-й мес</v>
      </c>
      <c r="C326" s="210">
        <f t="shared" si="65"/>
        <v>50900</v>
      </c>
      <c r="D326" s="211">
        <f t="shared" si="55"/>
        <v>0</v>
      </c>
      <c r="E326" s="212">
        <f t="shared" si="60"/>
        <v>0</v>
      </c>
      <c r="F326" s="212">
        <f t="shared" si="66"/>
        <v>0</v>
      </c>
      <c r="G326" s="213">
        <f t="shared" si="61"/>
        <v>0</v>
      </c>
      <c r="H326" s="214">
        <f t="shared" si="56"/>
        <v>0</v>
      </c>
      <c r="I326" s="212">
        <f t="shared" si="67"/>
        <v>0</v>
      </c>
      <c r="J326" s="212">
        <f t="shared" si="62"/>
        <v>0</v>
      </c>
      <c r="K326" s="215">
        <f t="shared" si="63"/>
        <v>0</v>
      </c>
      <c r="L326" s="228"/>
      <c r="M326" s="232"/>
      <c r="N326" s="216">
        <f t="shared" si="57"/>
        <v>7</v>
      </c>
      <c r="O326" s="184">
        <f t="shared" si="64"/>
        <v>24</v>
      </c>
      <c r="P326" s="185">
        <f t="shared" si="58"/>
        <v>0</v>
      </c>
      <c r="Q326" s="186"/>
      <c r="R326" s="186"/>
      <c r="S326" s="186"/>
      <c r="T326" s="186"/>
      <c r="U326" s="186"/>
      <c r="V326" s="186"/>
      <c r="W326" s="186"/>
      <c r="X326" s="186"/>
      <c r="Y326" s="186"/>
      <c r="Z326" s="186"/>
    </row>
    <row r="327" spans="1:26" x14ac:dyDescent="0.25">
      <c r="A327" s="208">
        <v>320</v>
      </c>
      <c r="B327" s="209" t="str">
        <f t="shared" si="59"/>
        <v>27-й год 8-й мес</v>
      </c>
      <c r="C327" s="210">
        <f t="shared" si="65"/>
        <v>50931</v>
      </c>
      <c r="D327" s="211">
        <f t="shared" si="55"/>
        <v>0</v>
      </c>
      <c r="E327" s="212">
        <f t="shared" si="60"/>
        <v>0</v>
      </c>
      <c r="F327" s="212">
        <f t="shared" si="66"/>
        <v>0</v>
      </c>
      <c r="G327" s="213">
        <f t="shared" si="61"/>
        <v>0</v>
      </c>
      <c r="H327" s="214">
        <f t="shared" si="56"/>
        <v>0</v>
      </c>
      <c r="I327" s="212">
        <f t="shared" si="67"/>
        <v>0</v>
      </c>
      <c r="J327" s="212">
        <f t="shared" si="62"/>
        <v>0</v>
      </c>
      <c r="K327" s="215">
        <f t="shared" si="63"/>
        <v>0</v>
      </c>
      <c r="L327" s="228"/>
      <c r="M327" s="232"/>
      <c r="N327" s="216">
        <f t="shared" si="57"/>
        <v>7</v>
      </c>
      <c r="O327" s="184">
        <f t="shared" si="64"/>
        <v>24</v>
      </c>
      <c r="P327" s="185">
        <f t="shared" si="58"/>
        <v>0</v>
      </c>
      <c r="Q327" s="186"/>
      <c r="R327" s="186"/>
      <c r="S327" s="186"/>
      <c r="T327" s="186"/>
      <c r="U327" s="186"/>
      <c r="V327" s="186"/>
      <c r="W327" s="186"/>
      <c r="X327" s="186"/>
      <c r="Y327" s="186"/>
      <c r="Z327" s="186"/>
    </row>
    <row r="328" spans="1:26" x14ac:dyDescent="0.25">
      <c r="A328" s="208">
        <v>321</v>
      </c>
      <c r="B328" s="209" t="str">
        <f t="shared" si="59"/>
        <v>27-й год 9-й мес</v>
      </c>
      <c r="C328" s="210">
        <f t="shared" si="65"/>
        <v>50961</v>
      </c>
      <c r="D328" s="211">
        <f t="shared" ref="D328:D391" si="68">IF(P328*$D$2/100/12/(1-(1+$D$2/100/12)^(-O328))&lt;G327,ROUNDUP(P328*$D$2/100/12/(1-(1+$D$2/100/12)^(-O328)),0),G327+F328)</f>
        <v>0</v>
      </c>
      <c r="E328" s="212">
        <f t="shared" si="60"/>
        <v>0</v>
      </c>
      <c r="F328" s="212">
        <f t="shared" si="66"/>
        <v>0</v>
      </c>
      <c r="G328" s="213">
        <f t="shared" si="61"/>
        <v>0</v>
      </c>
      <c r="H328" s="214">
        <f t="shared" ref="H328:H391" si="69">I328+J328</f>
        <v>0</v>
      </c>
      <c r="I328" s="212">
        <f t="shared" si="67"/>
        <v>0</v>
      </c>
      <c r="J328" s="212">
        <f t="shared" si="62"/>
        <v>0</v>
      </c>
      <c r="K328" s="215">
        <f t="shared" si="63"/>
        <v>0</v>
      </c>
      <c r="L328" s="228"/>
      <c r="M328" s="232"/>
      <c r="N328" s="216">
        <f t="shared" ref="N328:N391" si="70">IF(ISBLANK(L327),VALUE(N327),ROW(L327))</f>
        <v>7</v>
      </c>
      <c r="O328" s="184">
        <f t="shared" si="64"/>
        <v>24</v>
      </c>
      <c r="P328" s="185">
        <f t="shared" ref="P328:P391" si="71">INDEX(G:G,N328,1)</f>
        <v>0</v>
      </c>
      <c r="Q328" s="186"/>
      <c r="R328" s="186"/>
      <c r="S328" s="186"/>
      <c r="T328" s="186"/>
      <c r="U328" s="186"/>
      <c r="V328" s="186"/>
      <c r="W328" s="186"/>
      <c r="X328" s="186"/>
      <c r="Y328" s="186"/>
      <c r="Z328" s="186"/>
    </row>
    <row r="329" spans="1:26" x14ac:dyDescent="0.25">
      <c r="A329" s="208">
        <v>322</v>
      </c>
      <c r="B329" s="209" t="str">
        <f t="shared" ref="B329:B392" si="72">CONCATENATE(INT((A329-1)/12)+1,"-й год ",A329-1-INT((A329-1)/12)*12+1,"-й мес")</f>
        <v>27-й год 10-й мес</v>
      </c>
      <c r="C329" s="210">
        <f t="shared" si="65"/>
        <v>50992</v>
      </c>
      <c r="D329" s="211">
        <f t="shared" si="68"/>
        <v>0</v>
      </c>
      <c r="E329" s="212">
        <f t="shared" ref="E329:E392" si="73">D329-F329</f>
        <v>0</v>
      </c>
      <c r="F329" s="212">
        <f t="shared" si="66"/>
        <v>0</v>
      </c>
      <c r="G329" s="213">
        <f t="shared" ref="G329:G392" si="74">G328-E329-L329-M329</f>
        <v>0</v>
      </c>
      <c r="H329" s="214">
        <f t="shared" si="69"/>
        <v>0</v>
      </c>
      <c r="I329" s="212">
        <f t="shared" si="67"/>
        <v>0</v>
      </c>
      <c r="J329" s="212">
        <f t="shared" ref="J329:J392" si="75">K328*$D$2/12/100</f>
        <v>0</v>
      </c>
      <c r="K329" s="215">
        <f t="shared" ref="K329:K392" si="76">K328-I329-L329-M329</f>
        <v>0</v>
      </c>
      <c r="L329" s="228"/>
      <c r="M329" s="232"/>
      <c r="N329" s="216">
        <f t="shared" si="70"/>
        <v>7</v>
      </c>
      <c r="O329" s="184">
        <f t="shared" ref="O329:O392" si="77">O328+N328-N329</f>
        <v>24</v>
      </c>
      <c r="P329" s="185">
        <f t="shared" si="71"/>
        <v>0</v>
      </c>
      <c r="Q329" s="186"/>
      <c r="R329" s="186"/>
      <c r="S329" s="186"/>
      <c r="T329" s="186"/>
      <c r="U329" s="186"/>
      <c r="V329" s="186"/>
      <c r="W329" s="186"/>
      <c r="X329" s="186"/>
      <c r="Y329" s="186"/>
      <c r="Z329" s="186"/>
    </row>
    <row r="330" spans="1:26" x14ac:dyDescent="0.25">
      <c r="A330" s="208">
        <v>323</v>
      </c>
      <c r="B330" s="209" t="str">
        <f t="shared" si="72"/>
        <v>27-й год 11-й мес</v>
      </c>
      <c r="C330" s="210">
        <f t="shared" ref="C330:C393" si="78">DATE(YEAR(C329),MONTH(C329)+1,DAY(C329))</f>
        <v>51023</v>
      </c>
      <c r="D330" s="211">
        <f t="shared" si="68"/>
        <v>0</v>
      </c>
      <c r="E330" s="212">
        <f t="shared" si="73"/>
        <v>0</v>
      </c>
      <c r="F330" s="212">
        <f t="shared" ref="F330:F393" si="79">G329*$D$2*(C330-C329)/(DATE(YEAR(C330)+1,1,1)-DATE(YEAR(C330),1,1))/100</f>
        <v>0</v>
      </c>
      <c r="G330" s="213">
        <f t="shared" si="74"/>
        <v>0</v>
      </c>
      <c r="H330" s="214">
        <f t="shared" si="69"/>
        <v>0</v>
      </c>
      <c r="I330" s="212">
        <f t="shared" ref="I330:I393" si="80">IF($D$1/$D$3&lt;K329,$D$1/$D$3,K329)</f>
        <v>0</v>
      </c>
      <c r="J330" s="212">
        <f t="shared" si="75"/>
        <v>0</v>
      </c>
      <c r="K330" s="215">
        <f t="shared" si="76"/>
        <v>0</v>
      </c>
      <c r="L330" s="228"/>
      <c r="M330" s="232"/>
      <c r="N330" s="216">
        <f t="shared" si="70"/>
        <v>7</v>
      </c>
      <c r="O330" s="184">
        <f t="shared" si="77"/>
        <v>24</v>
      </c>
      <c r="P330" s="185">
        <f t="shared" si="71"/>
        <v>0</v>
      </c>
      <c r="Q330" s="186"/>
      <c r="R330" s="186"/>
      <c r="S330" s="186"/>
      <c r="T330" s="186"/>
      <c r="U330" s="186"/>
      <c r="V330" s="186"/>
      <c r="W330" s="186"/>
      <c r="X330" s="186"/>
      <c r="Y330" s="186"/>
      <c r="Z330" s="186"/>
    </row>
    <row r="331" spans="1:26" x14ac:dyDescent="0.25">
      <c r="A331" s="208">
        <v>324</v>
      </c>
      <c r="B331" s="209" t="str">
        <f t="shared" si="72"/>
        <v>27-й год 12-й мес</v>
      </c>
      <c r="C331" s="210">
        <f t="shared" si="78"/>
        <v>51053</v>
      </c>
      <c r="D331" s="211">
        <f t="shared" si="68"/>
        <v>0</v>
      </c>
      <c r="E331" s="212">
        <f t="shared" si="73"/>
        <v>0</v>
      </c>
      <c r="F331" s="212">
        <f t="shared" si="79"/>
        <v>0</v>
      </c>
      <c r="G331" s="213">
        <f t="shared" si="74"/>
        <v>0</v>
      </c>
      <c r="H331" s="214">
        <f t="shared" si="69"/>
        <v>0</v>
      </c>
      <c r="I331" s="212">
        <f t="shared" si="80"/>
        <v>0</v>
      </c>
      <c r="J331" s="212">
        <f t="shared" si="75"/>
        <v>0</v>
      </c>
      <c r="K331" s="215">
        <f t="shared" si="76"/>
        <v>0</v>
      </c>
      <c r="L331" s="228"/>
      <c r="M331" s="232"/>
      <c r="N331" s="216">
        <f t="shared" si="70"/>
        <v>7</v>
      </c>
      <c r="O331" s="184">
        <f t="shared" si="77"/>
        <v>24</v>
      </c>
      <c r="P331" s="185">
        <f t="shared" si="71"/>
        <v>0</v>
      </c>
      <c r="Q331" s="186"/>
      <c r="R331" s="186"/>
      <c r="S331" s="186"/>
      <c r="T331" s="186"/>
      <c r="U331" s="186"/>
      <c r="V331" s="186"/>
      <c r="W331" s="186"/>
      <c r="X331" s="186"/>
      <c r="Y331" s="186"/>
      <c r="Z331" s="186"/>
    </row>
    <row r="332" spans="1:26" x14ac:dyDescent="0.25">
      <c r="A332" s="217">
        <v>325</v>
      </c>
      <c r="B332" s="209" t="str">
        <f t="shared" si="72"/>
        <v>28-й год 1-й мес</v>
      </c>
      <c r="C332" s="210">
        <f t="shared" si="78"/>
        <v>51084</v>
      </c>
      <c r="D332" s="211">
        <f t="shared" si="68"/>
        <v>0</v>
      </c>
      <c r="E332" s="218">
        <f t="shared" si="73"/>
        <v>0</v>
      </c>
      <c r="F332" s="212">
        <f t="shared" si="79"/>
        <v>0</v>
      </c>
      <c r="G332" s="219">
        <f t="shared" si="74"/>
        <v>0</v>
      </c>
      <c r="H332" s="220">
        <f t="shared" si="69"/>
        <v>0</v>
      </c>
      <c r="I332" s="218">
        <f t="shared" si="80"/>
        <v>0</v>
      </c>
      <c r="J332" s="218">
        <f t="shared" si="75"/>
        <v>0</v>
      </c>
      <c r="K332" s="221">
        <f t="shared" si="76"/>
        <v>0</v>
      </c>
      <c r="L332" s="230"/>
      <c r="M332" s="229"/>
      <c r="N332" s="216">
        <f t="shared" si="70"/>
        <v>7</v>
      </c>
      <c r="O332" s="184">
        <f t="shared" si="77"/>
        <v>24</v>
      </c>
      <c r="P332" s="185">
        <f t="shared" si="71"/>
        <v>0</v>
      </c>
      <c r="Q332" s="186"/>
      <c r="R332" s="186"/>
      <c r="S332" s="186"/>
      <c r="T332" s="186"/>
      <c r="U332" s="186"/>
      <c r="V332" s="186"/>
      <c r="W332" s="186"/>
      <c r="X332" s="186"/>
      <c r="Y332" s="186"/>
      <c r="Z332" s="186"/>
    </row>
    <row r="333" spans="1:26" x14ac:dyDescent="0.25">
      <c r="A333" s="222">
        <v>326</v>
      </c>
      <c r="B333" s="209" t="str">
        <f t="shared" si="72"/>
        <v>28-й год 2-й мес</v>
      </c>
      <c r="C333" s="210">
        <f t="shared" si="78"/>
        <v>51114</v>
      </c>
      <c r="D333" s="211">
        <f t="shared" si="68"/>
        <v>0</v>
      </c>
      <c r="E333" s="212">
        <f t="shared" si="73"/>
        <v>0</v>
      </c>
      <c r="F333" s="212">
        <f t="shared" si="79"/>
        <v>0</v>
      </c>
      <c r="G333" s="213">
        <f t="shared" si="74"/>
        <v>0</v>
      </c>
      <c r="H333" s="214">
        <f t="shared" si="69"/>
        <v>0</v>
      </c>
      <c r="I333" s="212">
        <f t="shared" si="80"/>
        <v>0</v>
      </c>
      <c r="J333" s="212">
        <f t="shared" si="75"/>
        <v>0</v>
      </c>
      <c r="K333" s="215">
        <f t="shared" si="76"/>
        <v>0</v>
      </c>
      <c r="L333" s="228"/>
      <c r="M333" s="232"/>
      <c r="N333" s="216">
        <f t="shared" si="70"/>
        <v>7</v>
      </c>
      <c r="O333" s="184">
        <f t="shared" si="77"/>
        <v>24</v>
      </c>
      <c r="P333" s="185">
        <f t="shared" si="71"/>
        <v>0</v>
      </c>
      <c r="Q333" s="186"/>
      <c r="R333" s="186"/>
      <c r="S333" s="186"/>
      <c r="T333" s="186"/>
      <c r="U333" s="186"/>
      <c r="V333" s="186"/>
      <c r="W333" s="186"/>
      <c r="X333" s="186"/>
      <c r="Y333" s="186"/>
      <c r="Z333" s="186"/>
    </row>
    <row r="334" spans="1:26" x14ac:dyDescent="0.25">
      <c r="A334" s="222">
        <v>327</v>
      </c>
      <c r="B334" s="209" t="str">
        <f t="shared" si="72"/>
        <v>28-й год 3-й мес</v>
      </c>
      <c r="C334" s="210">
        <f t="shared" si="78"/>
        <v>51145</v>
      </c>
      <c r="D334" s="211">
        <f t="shared" si="68"/>
        <v>0</v>
      </c>
      <c r="E334" s="212">
        <f t="shared" si="73"/>
        <v>0</v>
      </c>
      <c r="F334" s="212">
        <f t="shared" si="79"/>
        <v>0</v>
      </c>
      <c r="G334" s="213">
        <f t="shared" si="74"/>
        <v>0</v>
      </c>
      <c r="H334" s="214">
        <f t="shared" si="69"/>
        <v>0</v>
      </c>
      <c r="I334" s="212">
        <f t="shared" si="80"/>
        <v>0</v>
      </c>
      <c r="J334" s="212">
        <f t="shared" si="75"/>
        <v>0</v>
      </c>
      <c r="K334" s="215">
        <f t="shared" si="76"/>
        <v>0</v>
      </c>
      <c r="L334" s="228"/>
      <c r="M334" s="232"/>
      <c r="N334" s="216">
        <f t="shared" si="70"/>
        <v>7</v>
      </c>
      <c r="O334" s="184">
        <f t="shared" si="77"/>
        <v>24</v>
      </c>
      <c r="P334" s="185">
        <f t="shared" si="71"/>
        <v>0</v>
      </c>
      <c r="Q334" s="186"/>
      <c r="R334" s="186"/>
      <c r="S334" s="186"/>
      <c r="T334" s="186"/>
      <c r="U334" s="186"/>
      <c r="V334" s="186"/>
      <c r="W334" s="186"/>
      <c r="X334" s="186"/>
      <c r="Y334" s="186"/>
      <c r="Z334" s="186"/>
    </row>
    <row r="335" spans="1:26" x14ac:dyDescent="0.25">
      <c r="A335" s="222">
        <v>328</v>
      </c>
      <c r="B335" s="209" t="str">
        <f t="shared" si="72"/>
        <v>28-й год 4-й мес</v>
      </c>
      <c r="C335" s="210">
        <f t="shared" si="78"/>
        <v>51176</v>
      </c>
      <c r="D335" s="211">
        <f t="shared" si="68"/>
        <v>0</v>
      </c>
      <c r="E335" s="212">
        <f t="shared" si="73"/>
        <v>0</v>
      </c>
      <c r="F335" s="212">
        <f t="shared" si="79"/>
        <v>0</v>
      </c>
      <c r="G335" s="213">
        <f t="shared" si="74"/>
        <v>0</v>
      </c>
      <c r="H335" s="214">
        <f t="shared" si="69"/>
        <v>0</v>
      </c>
      <c r="I335" s="212">
        <f t="shared" si="80"/>
        <v>0</v>
      </c>
      <c r="J335" s="212">
        <f t="shared" si="75"/>
        <v>0</v>
      </c>
      <c r="K335" s="215">
        <f t="shared" si="76"/>
        <v>0</v>
      </c>
      <c r="L335" s="228"/>
      <c r="M335" s="232"/>
      <c r="N335" s="216">
        <f t="shared" si="70"/>
        <v>7</v>
      </c>
      <c r="O335" s="184">
        <f t="shared" si="77"/>
        <v>24</v>
      </c>
      <c r="P335" s="185">
        <f t="shared" si="71"/>
        <v>0</v>
      </c>
      <c r="Q335" s="186"/>
      <c r="R335" s="186"/>
      <c r="S335" s="186"/>
      <c r="T335" s="186"/>
      <c r="U335" s="186"/>
      <c r="V335" s="186"/>
      <c r="W335" s="186"/>
      <c r="X335" s="186"/>
      <c r="Y335" s="186"/>
      <c r="Z335" s="186"/>
    </row>
    <row r="336" spans="1:26" x14ac:dyDescent="0.25">
      <c r="A336" s="222">
        <v>329</v>
      </c>
      <c r="B336" s="209" t="str">
        <f t="shared" si="72"/>
        <v>28-й год 5-й мес</v>
      </c>
      <c r="C336" s="210">
        <f t="shared" si="78"/>
        <v>51205</v>
      </c>
      <c r="D336" s="211">
        <f t="shared" si="68"/>
        <v>0</v>
      </c>
      <c r="E336" s="212">
        <f t="shared" si="73"/>
        <v>0</v>
      </c>
      <c r="F336" s="212">
        <f t="shared" si="79"/>
        <v>0</v>
      </c>
      <c r="G336" s="213">
        <f t="shared" si="74"/>
        <v>0</v>
      </c>
      <c r="H336" s="214">
        <f t="shared" si="69"/>
        <v>0</v>
      </c>
      <c r="I336" s="212">
        <f t="shared" si="80"/>
        <v>0</v>
      </c>
      <c r="J336" s="212">
        <f t="shared" si="75"/>
        <v>0</v>
      </c>
      <c r="K336" s="215">
        <f t="shared" si="76"/>
        <v>0</v>
      </c>
      <c r="L336" s="228"/>
      <c r="M336" s="232"/>
      <c r="N336" s="216">
        <f t="shared" si="70"/>
        <v>7</v>
      </c>
      <c r="O336" s="184">
        <f t="shared" si="77"/>
        <v>24</v>
      </c>
      <c r="P336" s="185">
        <f t="shared" si="71"/>
        <v>0</v>
      </c>
      <c r="Q336" s="186"/>
      <c r="R336" s="186"/>
      <c r="S336" s="186"/>
      <c r="T336" s="186"/>
      <c r="U336" s="186"/>
      <c r="V336" s="186"/>
      <c r="W336" s="186"/>
      <c r="X336" s="186"/>
      <c r="Y336" s="186"/>
      <c r="Z336" s="186"/>
    </row>
    <row r="337" spans="1:26" x14ac:dyDescent="0.25">
      <c r="A337" s="222">
        <v>330</v>
      </c>
      <c r="B337" s="209" t="str">
        <f t="shared" si="72"/>
        <v>28-й год 6-й мес</v>
      </c>
      <c r="C337" s="210">
        <f t="shared" si="78"/>
        <v>51236</v>
      </c>
      <c r="D337" s="211">
        <f t="shared" si="68"/>
        <v>0</v>
      </c>
      <c r="E337" s="212">
        <f t="shared" si="73"/>
        <v>0</v>
      </c>
      <c r="F337" s="212">
        <f t="shared" si="79"/>
        <v>0</v>
      </c>
      <c r="G337" s="213">
        <f t="shared" si="74"/>
        <v>0</v>
      </c>
      <c r="H337" s="214">
        <f t="shared" si="69"/>
        <v>0</v>
      </c>
      <c r="I337" s="212">
        <f t="shared" si="80"/>
        <v>0</v>
      </c>
      <c r="J337" s="212">
        <f t="shared" si="75"/>
        <v>0</v>
      </c>
      <c r="K337" s="215">
        <f t="shared" si="76"/>
        <v>0</v>
      </c>
      <c r="L337" s="228"/>
      <c r="M337" s="232"/>
      <c r="N337" s="216">
        <f t="shared" si="70"/>
        <v>7</v>
      </c>
      <c r="O337" s="184">
        <f t="shared" si="77"/>
        <v>24</v>
      </c>
      <c r="P337" s="185">
        <f t="shared" si="71"/>
        <v>0</v>
      </c>
      <c r="Q337" s="186"/>
      <c r="R337" s="186"/>
      <c r="S337" s="186"/>
      <c r="T337" s="186"/>
      <c r="U337" s="186"/>
      <c r="V337" s="186"/>
      <c r="W337" s="186"/>
      <c r="X337" s="186"/>
      <c r="Y337" s="186"/>
      <c r="Z337" s="186"/>
    </row>
    <row r="338" spans="1:26" x14ac:dyDescent="0.25">
      <c r="A338" s="222">
        <v>331</v>
      </c>
      <c r="B338" s="209" t="str">
        <f t="shared" si="72"/>
        <v>28-й год 7-й мес</v>
      </c>
      <c r="C338" s="210">
        <f t="shared" si="78"/>
        <v>51266</v>
      </c>
      <c r="D338" s="211">
        <f t="shared" si="68"/>
        <v>0</v>
      </c>
      <c r="E338" s="212">
        <f t="shared" si="73"/>
        <v>0</v>
      </c>
      <c r="F338" s="212">
        <f t="shared" si="79"/>
        <v>0</v>
      </c>
      <c r="G338" s="213">
        <f t="shared" si="74"/>
        <v>0</v>
      </c>
      <c r="H338" s="214">
        <f t="shared" si="69"/>
        <v>0</v>
      </c>
      <c r="I338" s="212">
        <f t="shared" si="80"/>
        <v>0</v>
      </c>
      <c r="J338" s="212">
        <f t="shared" si="75"/>
        <v>0</v>
      </c>
      <c r="K338" s="215">
        <f t="shared" si="76"/>
        <v>0</v>
      </c>
      <c r="L338" s="228"/>
      <c r="M338" s="232"/>
      <c r="N338" s="216">
        <f t="shared" si="70"/>
        <v>7</v>
      </c>
      <c r="O338" s="184">
        <f t="shared" si="77"/>
        <v>24</v>
      </c>
      <c r="P338" s="185">
        <f t="shared" si="71"/>
        <v>0</v>
      </c>
      <c r="Q338" s="186"/>
      <c r="R338" s="186"/>
      <c r="S338" s="186"/>
      <c r="T338" s="186"/>
      <c r="U338" s="186"/>
      <c r="V338" s="186"/>
      <c r="W338" s="186"/>
      <c r="X338" s="186"/>
      <c r="Y338" s="186"/>
      <c r="Z338" s="186"/>
    </row>
    <row r="339" spans="1:26" x14ac:dyDescent="0.25">
      <c r="A339" s="222">
        <v>332</v>
      </c>
      <c r="B339" s="209" t="str">
        <f t="shared" si="72"/>
        <v>28-й год 8-й мес</v>
      </c>
      <c r="C339" s="210">
        <f t="shared" si="78"/>
        <v>51297</v>
      </c>
      <c r="D339" s="211">
        <f t="shared" si="68"/>
        <v>0</v>
      </c>
      <c r="E339" s="212">
        <f t="shared" si="73"/>
        <v>0</v>
      </c>
      <c r="F339" s="212">
        <f t="shared" si="79"/>
        <v>0</v>
      </c>
      <c r="G339" s="213">
        <f t="shared" si="74"/>
        <v>0</v>
      </c>
      <c r="H339" s="214">
        <f t="shared" si="69"/>
        <v>0</v>
      </c>
      <c r="I339" s="212">
        <f t="shared" si="80"/>
        <v>0</v>
      </c>
      <c r="J339" s="212">
        <f t="shared" si="75"/>
        <v>0</v>
      </c>
      <c r="K339" s="215">
        <f t="shared" si="76"/>
        <v>0</v>
      </c>
      <c r="L339" s="228"/>
      <c r="M339" s="232"/>
      <c r="N339" s="216">
        <f t="shared" si="70"/>
        <v>7</v>
      </c>
      <c r="O339" s="184">
        <f t="shared" si="77"/>
        <v>24</v>
      </c>
      <c r="P339" s="185">
        <f t="shared" si="71"/>
        <v>0</v>
      </c>
      <c r="Q339" s="186"/>
      <c r="R339" s="186"/>
      <c r="S339" s="186"/>
      <c r="T339" s="186"/>
      <c r="U339" s="186"/>
      <c r="V339" s="186"/>
      <c r="W339" s="186"/>
      <c r="X339" s="186"/>
      <c r="Y339" s="186"/>
      <c r="Z339" s="186"/>
    </row>
    <row r="340" spans="1:26" x14ac:dyDescent="0.25">
      <c r="A340" s="222">
        <v>333</v>
      </c>
      <c r="B340" s="209" t="str">
        <f t="shared" si="72"/>
        <v>28-й год 9-й мес</v>
      </c>
      <c r="C340" s="210">
        <f t="shared" si="78"/>
        <v>51327</v>
      </c>
      <c r="D340" s="211">
        <f t="shared" si="68"/>
        <v>0</v>
      </c>
      <c r="E340" s="212">
        <f t="shared" si="73"/>
        <v>0</v>
      </c>
      <c r="F340" s="212">
        <f t="shared" si="79"/>
        <v>0</v>
      </c>
      <c r="G340" s="213">
        <f t="shared" si="74"/>
        <v>0</v>
      </c>
      <c r="H340" s="214">
        <f t="shared" si="69"/>
        <v>0</v>
      </c>
      <c r="I340" s="212">
        <f t="shared" si="80"/>
        <v>0</v>
      </c>
      <c r="J340" s="212">
        <f t="shared" si="75"/>
        <v>0</v>
      </c>
      <c r="K340" s="215">
        <f t="shared" si="76"/>
        <v>0</v>
      </c>
      <c r="L340" s="228"/>
      <c r="M340" s="232"/>
      <c r="N340" s="216">
        <f t="shared" si="70"/>
        <v>7</v>
      </c>
      <c r="O340" s="184">
        <f t="shared" si="77"/>
        <v>24</v>
      </c>
      <c r="P340" s="185">
        <f t="shared" si="71"/>
        <v>0</v>
      </c>
      <c r="Q340" s="186"/>
      <c r="R340" s="186"/>
      <c r="S340" s="186"/>
      <c r="T340" s="186"/>
      <c r="U340" s="186"/>
      <c r="V340" s="186"/>
      <c r="W340" s="186"/>
      <c r="X340" s="186"/>
      <c r="Y340" s="186"/>
      <c r="Z340" s="186"/>
    </row>
    <row r="341" spans="1:26" x14ac:dyDescent="0.25">
      <c r="A341" s="222">
        <v>334</v>
      </c>
      <c r="B341" s="209" t="str">
        <f t="shared" si="72"/>
        <v>28-й год 10-й мес</v>
      </c>
      <c r="C341" s="210">
        <f t="shared" si="78"/>
        <v>51358</v>
      </c>
      <c r="D341" s="211">
        <f t="shared" si="68"/>
        <v>0</v>
      </c>
      <c r="E341" s="212">
        <f t="shared" si="73"/>
        <v>0</v>
      </c>
      <c r="F341" s="212">
        <f t="shared" si="79"/>
        <v>0</v>
      </c>
      <c r="G341" s="213">
        <f t="shared" si="74"/>
        <v>0</v>
      </c>
      <c r="H341" s="214">
        <f t="shared" si="69"/>
        <v>0</v>
      </c>
      <c r="I341" s="212">
        <f t="shared" si="80"/>
        <v>0</v>
      </c>
      <c r="J341" s="212">
        <f t="shared" si="75"/>
        <v>0</v>
      </c>
      <c r="K341" s="215">
        <f t="shared" si="76"/>
        <v>0</v>
      </c>
      <c r="L341" s="228"/>
      <c r="M341" s="232"/>
      <c r="N341" s="216">
        <f t="shared" si="70"/>
        <v>7</v>
      </c>
      <c r="O341" s="184">
        <f t="shared" si="77"/>
        <v>24</v>
      </c>
      <c r="P341" s="185">
        <f t="shared" si="71"/>
        <v>0</v>
      </c>
      <c r="Q341" s="186"/>
      <c r="R341" s="186"/>
      <c r="S341" s="186"/>
      <c r="T341" s="186"/>
      <c r="U341" s="186"/>
      <c r="V341" s="186"/>
      <c r="W341" s="186"/>
      <c r="X341" s="186"/>
      <c r="Y341" s="186"/>
      <c r="Z341" s="186"/>
    </row>
    <row r="342" spans="1:26" x14ac:dyDescent="0.25">
      <c r="A342" s="222">
        <v>335</v>
      </c>
      <c r="B342" s="209" t="str">
        <f t="shared" si="72"/>
        <v>28-й год 11-й мес</v>
      </c>
      <c r="C342" s="210">
        <f t="shared" si="78"/>
        <v>51389</v>
      </c>
      <c r="D342" s="211">
        <f t="shared" si="68"/>
        <v>0</v>
      </c>
      <c r="E342" s="212">
        <f t="shared" si="73"/>
        <v>0</v>
      </c>
      <c r="F342" s="212">
        <f t="shared" si="79"/>
        <v>0</v>
      </c>
      <c r="G342" s="213">
        <f t="shared" si="74"/>
        <v>0</v>
      </c>
      <c r="H342" s="214">
        <f t="shared" si="69"/>
        <v>0</v>
      </c>
      <c r="I342" s="212">
        <f t="shared" si="80"/>
        <v>0</v>
      </c>
      <c r="J342" s="212">
        <f t="shared" si="75"/>
        <v>0</v>
      </c>
      <c r="K342" s="215">
        <f t="shared" si="76"/>
        <v>0</v>
      </c>
      <c r="L342" s="228"/>
      <c r="M342" s="232"/>
      <c r="N342" s="216">
        <f t="shared" si="70"/>
        <v>7</v>
      </c>
      <c r="O342" s="184">
        <f t="shared" si="77"/>
        <v>24</v>
      </c>
      <c r="P342" s="185">
        <f t="shared" si="71"/>
        <v>0</v>
      </c>
      <c r="Q342" s="186"/>
      <c r="R342" s="186"/>
      <c r="S342" s="186"/>
      <c r="T342" s="186"/>
      <c r="U342" s="186"/>
      <c r="V342" s="186"/>
      <c r="W342" s="186"/>
      <c r="X342" s="186"/>
      <c r="Y342" s="186"/>
      <c r="Z342" s="186"/>
    </row>
    <row r="343" spans="1:26" x14ac:dyDescent="0.25">
      <c r="A343" s="223">
        <v>336</v>
      </c>
      <c r="B343" s="209" t="str">
        <f t="shared" si="72"/>
        <v>28-й год 12-й мес</v>
      </c>
      <c r="C343" s="210">
        <f t="shared" si="78"/>
        <v>51419</v>
      </c>
      <c r="D343" s="211">
        <f t="shared" si="68"/>
        <v>0</v>
      </c>
      <c r="E343" s="224">
        <f t="shared" si="73"/>
        <v>0</v>
      </c>
      <c r="F343" s="212">
        <f t="shared" si="79"/>
        <v>0</v>
      </c>
      <c r="G343" s="225">
        <f t="shared" si="74"/>
        <v>0</v>
      </c>
      <c r="H343" s="226">
        <f t="shared" si="69"/>
        <v>0</v>
      </c>
      <c r="I343" s="224">
        <f t="shared" si="80"/>
        <v>0</v>
      </c>
      <c r="J343" s="224">
        <f t="shared" si="75"/>
        <v>0</v>
      </c>
      <c r="K343" s="227">
        <f t="shared" si="76"/>
        <v>0</v>
      </c>
      <c r="L343" s="231"/>
      <c r="M343" s="233"/>
      <c r="N343" s="216">
        <f t="shared" si="70"/>
        <v>7</v>
      </c>
      <c r="O343" s="184">
        <f t="shared" si="77"/>
        <v>24</v>
      </c>
      <c r="P343" s="185">
        <f t="shared" si="71"/>
        <v>0</v>
      </c>
      <c r="Q343" s="186"/>
      <c r="R343" s="186"/>
      <c r="S343" s="186"/>
      <c r="T343" s="186"/>
      <c r="U343" s="186"/>
      <c r="V343" s="186"/>
      <c r="W343" s="186"/>
      <c r="X343" s="186"/>
      <c r="Y343" s="186"/>
      <c r="Z343" s="186"/>
    </row>
    <row r="344" spans="1:26" x14ac:dyDescent="0.25">
      <c r="A344" s="208">
        <v>337</v>
      </c>
      <c r="B344" s="209" t="str">
        <f t="shared" si="72"/>
        <v>29-й год 1-й мес</v>
      </c>
      <c r="C344" s="210">
        <f t="shared" si="78"/>
        <v>51450</v>
      </c>
      <c r="D344" s="211">
        <f t="shared" si="68"/>
        <v>0</v>
      </c>
      <c r="E344" s="212">
        <f t="shared" si="73"/>
        <v>0</v>
      </c>
      <c r="F344" s="212">
        <f t="shared" si="79"/>
        <v>0</v>
      </c>
      <c r="G344" s="213">
        <f t="shared" si="74"/>
        <v>0</v>
      </c>
      <c r="H344" s="214">
        <f t="shared" si="69"/>
        <v>0</v>
      </c>
      <c r="I344" s="212">
        <f t="shared" si="80"/>
        <v>0</v>
      </c>
      <c r="J344" s="212">
        <f t="shared" si="75"/>
        <v>0</v>
      </c>
      <c r="K344" s="215">
        <f t="shared" si="76"/>
        <v>0</v>
      </c>
      <c r="L344" s="228"/>
      <c r="M344" s="232"/>
      <c r="N344" s="216">
        <f t="shared" si="70"/>
        <v>7</v>
      </c>
      <c r="O344" s="184">
        <f t="shared" si="77"/>
        <v>24</v>
      </c>
      <c r="P344" s="185">
        <f t="shared" si="71"/>
        <v>0</v>
      </c>
      <c r="Q344" s="186"/>
      <c r="R344" s="186"/>
      <c r="S344" s="186"/>
      <c r="T344" s="186"/>
      <c r="U344" s="186"/>
      <c r="V344" s="186"/>
      <c r="W344" s="186"/>
      <c r="X344" s="186"/>
      <c r="Y344" s="186"/>
      <c r="Z344" s="186"/>
    </row>
    <row r="345" spans="1:26" x14ac:dyDescent="0.25">
      <c r="A345" s="208">
        <v>338</v>
      </c>
      <c r="B345" s="209" t="str">
        <f t="shared" si="72"/>
        <v>29-й год 2-й мес</v>
      </c>
      <c r="C345" s="210">
        <f t="shared" si="78"/>
        <v>51480</v>
      </c>
      <c r="D345" s="211">
        <f t="shared" si="68"/>
        <v>0</v>
      </c>
      <c r="E345" s="212">
        <f t="shared" si="73"/>
        <v>0</v>
      </c>
      <c r="F345" s="212">
        <f t="shared" si="79"/>
        <v>0</v>
      </c>
      <c r="G345" s="213">
        <f t="shared" si="74"/>
        <v>0</v>
      </c>
      <c r="H345" s="214">
        <f t="shared" si="69"/>
        <v>0</v>
      </c>
      <c r="I345" s="212">
        <f t="shared" si="80"/>
        <v>0</v>
      </c>
      <c r="J345" s="212">
        <f t="shared" si="75"/>
        <v>0</v>
      </c>
      <c r="K345" s="215">
        <f t="shared" si="76"/>
        <v>0</v>
      </c>
      <c r="L345" s="228"/>
      <c r="M345" s="232"/>
      <c r="N345" s="216">
        <f t="shared" si="70"/>
        <v>7</v>
      </c>
      <c r="O345" s="184">
        <f t="shared" si="77"/>
        <v>24</v>
      </c>
      <c r="P345" s="185">
        <f t="shared" si="71"/>
        <v>0</v>
      </c>
      <c r="Q345" s="186"/>
      <c r="R345" s="186"/>
      <c r="S345" s="186"/>
      <c r="T345" s="186"/>
      <c r="U345" s="186"/>
      <c r="V345" s="186"/>
      <c r="W345" s="186"/>
      <c r="X345" s="186"/>
      <c r="Y345" s="186"/>
      <c r="Z345" s="186"/>
    </row>
    <row r="346" spans="1:26" x14ac:dyDescent="0.25">
      <c r="A346" s="208">
        <v>339</v>
      </c>
      <c r="B346" s="209" t="str">
        <f t="shared" si="72"/>
        <v>29-й год 3-й мес</v>
      </c>
      <c r="C346" s="210">
        <f t="shared" si="78"/>
        <v>51511</v>
      </c>
      <c r="D346" s="211">
        <f t="shared" si="68"/>
        <v>0</v>
      </c>
      <c r="E346" s="212">
        <f t="shared" si="73"/>
        <v>0</v>
      </c>
      <c r="F346" s="212">
        <f t="shared" si="79"/>
        <v>0</v>
      </c>
      <c r="G346" s="213">
        <f t="shared" si="74"/>
        <v>0</v>
      </c>
      <c r="H346" s="214">
        <f t="shared" si="69"/>
        <v>0</v>
      </c>
      <c r="I346" s="212">
        <f t="shared" si="80"/>
        <v>0</v>
      </c>
      <c r="J346" s="212">
        <f t="shared" si="75"/>
        <v>0</v>
      </c>
      <c r="K346" s="215">
        <f t="shared" si="76"/>
        <v>0</v>
      </c>
      <c r="L346" s="228"/>
      <c r="M346" s="232"/>
      <c r="N346" s="216">
        <f t="shared" si="70"/>
        <v>7</v>
      </c>
      <c r="O346" s="184">
        <f t="shared" si="77"/>
        <v>24</v>
      </c>
      <c r="P346" s="185">
        <f t="shared" si="71"/>
        <v>0</v>
      </c>
      <c r="Q346" s="186"/>
      <c r="R346" s="186"/>
      <c r="S346" s="186"/>
      <c r="T346" s="186"/>
      <c r="U346" s="186"/>
      <c r="V346" s="186"/>
      <c r="W346" s="186"/>
      <c r="X346" s="186"/>
      <c r="Y346" s="186"/>
      <c r="Z346" s="186"/>
    </row>
    <row r="347" spans="1:26" x14ac:dyDescent="0.25">
      <c r="A347" s="208">
        <v>340</v>
      </c>
      <c r="B347" s="209" t="str">
        <f t="shared" si="72"/>
        <v>29-й год 4-й мес</v>
      </c>
      <c r="C347" s="210">
        <f t="shared" si="78"/>
        <v>51542</v>
      </c>
      <c r="D347" s="211">
        <f t="shared" si="68"/>
        <v>0</v>
      </c>
      <c r="E347" s="212">
        <f t="shared" si="73"/>
        <v>0</v>
      </c>
      <c r="F347" s="212">
        <f t="shared" si="79"/>
        <v>0</v>
      </c>
      <c r="G347" s="213">
        <f t="shared" si="74"/>
        <v>0</v>
      </c>
      <c r="H347" s="214">
        <f t="shared" si="69"/>
        <v>0</v>
      </c>
      <c r="I347" s="212">
        <f t="shared" si="80"/>
        <v>0</v>
      </c>
      <c r="J347" s="212">
        <f t="shared" si="75"/>
        <v>0</v>
      </c>
      <c r="K347" s="215">
        <f t="shared" si="76"/>
        <v>0</v>
      </c>
      <c r="L347" s="228"/>
      <c r="M347" s="232"/>
      <c r="N347" s="216">
        <f t="shared" si="70"/>
        <v>7</v>
      </c>
      <c r="O347" s="184">
        <f t="shared" si="77"/>
        <v>24</v>
      </c>
      <c r="P347" s="185">
        <f t="shared" si="71"/>
        <v>0</v>
      </c>
      <c r="Q347" s="186"/>
      <c r="R347" s="186"/>
      <c r="S347" s="186"/>
      <c r="T347" s="186"/>
      <c r="U347" s="186"/>
      <c r="V347" s="186"/>
      <c r="W347" s="186"/>
      <c r="X347" s="186"/>
      <c r="Y347" s="186"/>
      <c r="Z347" s="186"/>
    </row>
    <row r="348" spans="1:26" x14ac:dyDescent="0.25">
      <c r="A348" s="208">
        <v>341</v>
      </c>
      <c r="B348" s="209" t="str">
        <f t="shared" si="72"/>
        <v>29-й год 5-й мес</v>
      </c>
      <c r="C348" s="210">
        <f t="shared" si="78"/>
        <v>51570</v>
      </c>
      <c r="D348" s="211">
        <f t="shared" si="68"/>
        <v>0</v>
      </c>
      <c r="E348" s="212">
        <f t="shared" si="73"/>
        <v>0</v>
      </c>
      <c r="F348" s="212">
        <f t="shared" si="79"/>
        <v>0</v>
      </c>
      <c r="G348" s="213">
        <f t="shared" si="74"/>
        <v>0</v>
      </c>
      <c r="H348" s="214">
        <f t="shared" si="69"/>
        <v>0</v>
      </c>
      <c r="I348" s="212">
        <f t="shared" si="80"/>
        <v>0</v>
      </c>
      <c r="J348" s="212">
        <f t="shared" si="75"/>
        <v>0</v>
      </c>
      <c r="K348" s="215">
        <f t="shared" si="76"/>
        <v>0</v>
      </c>
      <c r="L348" s="228"/>
      <c r="M348" s="232"/>
      <c r="N348" s="216">
        <f t="shared" si="70"/>
        <v>7</v>
      </c>
      <c r="O348" s="184">
        <f t="shared" si="77"/>
        <v>24</v>
      </c>
      <c r="P348" s="185">
        <f t="shared" si="71"/>
        <v>0</v>
      </c>
      <c r="Q348" s="186"/>
      <c r="R348" s="186"/>
      <c r="S348" s="186"/>
      <c r="T348" s="186"/>
      <c r="U348" s="186"/>
      <c r="V348" s="186"/>
      <c r="W348" s="186"/>
      <c r="X348" s="186"/>
      <c r="Y348" s="186"/>
      <c r="Z348" s="186"/>
    </row>
    <row r="349" spans="1:26" x14ac:dyDescent="0.25">
      <c r="A349" s="208">
        <v>342</v>
      </c>
      <c r="B349" s="209" t="str">
        <f t="shared" si="72"/>
        <v>29-й год 6-й мес</v>
      </c>
      <c r="C349" s="210">
        <f t="shared" si="78"/>
        <v>51601</v>
      </c>
      <c r="D349" s="211">
        <f t="shared" si="68"/>
        <v>0</v>
      </c>
      <c r="E349" s="212">
        <f t="shared" si="73"/>
        <v>0</v>
      </c>
      <c r="F349" s="212">
        <f t="shared" si="79"/>
        <v>0</v>
      </c>
      <c r="G349" s="213">
        <f t="shared" si="74"/>
        <v>0</v>
      </c>
      <c r="H349" s="214">
        <f t="shared" si="69"/>
        <v>0</v>
      </c>
      <c r="I349" s="212">
        <f t="shared" si="80"/>
        <v>0</v>
      </c>
      <c r="J349" s="212">
        <f t="shared" si="75"/>
        <v>0</v>
      </c>
      <c r="K349" s="215">
        <f t="shared" si="76"/>
        <v>0</v>
      </c>
      <c r="L349" s="228"/>
      <c r="M349" s="232"/>
      <c r="N349" s="216">
        <f t="shared" si="70"/>
        <v>7</v>
      </c>
      <c r="O349" s="184">
        <f t="shared" si="77"/>
        <v>24</v>
      </c>
      <c r="P349" s="185">
        <f t="shared" si="71"/>
        <v>0</v>
      </c>
      <c r="Q349" s="186"/>
      <c r="R349" s="186"/>
      <c r="S349" s="186"/>
      <c r="T349" s="186"/>
      <c r="U349" s="186"/>
      <c r="V349" s="186"/>
      <c r="W349" s="186"/>
      <c r="X349" s="186"/>
      <c r="Y349" s="186"/>
      <c r="Z349" s="186"/>
    </row>
    <row r="350" spans="1:26" x14ac:dyDescent="0.25">
      <c r="A350" s="208">
        <v>343</v>
      </c>
      <c r="B350" s="209" t="str">
        <f t="shared" si="72"/>
        <v>29-й год 7-й мес</v>
      </c>
      <c r="C350" s="210">
        <f t="shared" si="78"/>
        <v>51631</v>
      </c>
      <c r="D350" s="211">
        <f t="shared" si="68"/>
        <v>0</v>
      </c>
      <c r="E350" s="212">
        <f t="shared" si="73"/>
        <v>0</v>
      </c>
      <c r="F350" s="212">
        <f t="shared" si="79"/>
        <v>0</v>
      </c>
      <c r="G350" s="213">
        <f t="shared" si="74"/>
        <v>0</v>
      </c>
      <c r="H350" s="214">
        <f t="shared" si="69"/>
        <v>0</v>
      </c>
      <c r="I350" s="212">
        <f t="shared" si="80"/>
        <v>0</v>
      </c>
      <c r="J350" s="212">
        <f t="shared" si="75"/>
        <v>0</v>
      </c>
      <c r="K350" s="215">
        <f t="shared" si="76"/>
        <v>0</v>
      </c>
      <c r="L350" s="228"/>
      <c r="M350" s="232"/>
      <c r="N350" s="216">
        <f t="shared" si="70"/>
        <v>7</v>
      </c>
      <c r="O350" s="184">
        <f t="shared" si="77"/>
        <v>24</v>
      </c>
      <c r="P350" s="185">
        <f t="shared" si="71"/>
        <v>0</v>
      </c>
      <c r="Q350" s="186"/>
      <c r="R350" s="186"/>
      <c r="S350" s="186"/>
      <c r="T350" s="186"/>
      <c r="U350" s="186"/>
      <c r="V350" s="186"/>
      <c r="W350" s="186"/>
      <c r="X350" s="186"/>
      <c r="Y350" s="186"/>
      <c r="Z350" s="186"/>
    </row>
    <row r="351" spans="1:26" x14ac:dyDescent="0.25">
      <c r="A351" s="208">
        <v>344</v>
      </c>
      <c r="B351" s="209" t="str">
        <f t="shared" si="72"/>
        <v>29-й год 8-й мес</v>
      </c>
      <c r="C351" s="210">
        <f t="shared" si="78"/>
        <v>51662</v>
      </c>
      <c r="D351" s="211">
        <f t="shared" si="68"/>
        <v>0</v>
      </c>
      <c r="E351" s="212">
        <f t="shared" si="73"/>
        <v>0</v>
      </c>
      <c r="F351" s="212">
        <f t="shared" si="79"/>
        <v>0</v>
      </c>
      <c r="G351" s="213">
        <f t="shared" si="74"/>
        <v>0</v>
      </c>
      <c r="H351" s="214">
        <f t="shared" si="69"/>
        <v>0</v>
      </c>
      <c r="I351" s="212">
        <f t="shared" si="80"/>
        <v>0</v>
      </c>
      <c r="J351" s="212">
        <f t="shared" si="75"/>
        <v>0</v>
      </c>
      <c r="K351" s="215">
        <f t="shared" si="76"/>
        <v>0</v>
      </c>
      <c r="L351" s="228"/>
      <c r="M351" s="232"/>
      <c r="N351" s="216">
        <f t="shared" si="70"/>
        <v>7</v>
      </c>
      <c r="O351" s="184">
        <f t="shared" si="77"/>
        <v>24</v>
      </c>
      <c r="P351" s="185">
        <f t="shared" si="71"/>
        <v>0</v>
      </c>
      <c r="Q351" s="186"/>
      <c r="R351" s="186"/>
      <c r="S351" s="186"/>
      <c r="T351" s="186"/>
      <c r="U351" s="186"/>
      <c r="V351" s="186"/>
      <c r="W351" s="186"/>
      <c r="X351" s="186"/>
      <c r="Y351" s="186"/>
      <c r="Z351" s="186"/>
    </row>
    <row r="352" spans="1:26" x14ac:dyDescent="0.25">
      <c r="A352" s="208">
        <v>345</v>
      </c>
      <c r="B352" s="209" t="str">
        <f t="shared" si="72"/>
        <v>29-й год 9-й мес</v>
      </c>
      <c r="C352" s="210">
        <f t="shared" si="78"/>
        <v>51692</v>
      </c>
      <c r="D352" s="211">
        <f t="shared" si="68"/>
        <v>0</v>
      </c>
      <c r="E352" s="212">
        <f t="shared" si="73"/>
        <v>0</v>
      </c>
      <c r="F352" s="212">
        <f t="shared" si="79"/>
        <v>0</v>
      </c>
      <c r="G352" s="213">
        <f t="shared" si="74"/>
        <v>0</v>
      </c>
      <c r="H352" s="214">
        <f t="shared" si="69"/>
        <v>0</v>
      </c>
      <c r="I352" s="212">
        <f t="shared" si="80"/>
        <v>0</v>
      </c>
      <c r="J352" s="212">
        <f t="shared" si="75"/>
        <v>0</v>
      </c>
      <c r="K352" s="215">
        <f t="shared" si="76"/>
        <v>0</v>
      </c>
      <c r="L352" s="228"/>
      <c r="M352" s="232"/>
      <c r="N352" s="216">
        <f t="shared" si="70"/>
        <v>7</v>
      </c>
      <c r="O352" s="184">
        <f t="shared" si="77"/>
        <v>24</v>
      </c>
      <c r="P352" s="185">
        <f t="shared" si="71"/>
        <v>0</v>
      </c>
      <c r="Q352" s="186"/>
      <c r="R352" s="186"/>
      <c r="S352" s="186"/>
      <c r="T352" s="186"/>
      <c r="U352" s="186"/>
      <c r="V352" s="186"/>
      <c r="W352" s="186"/>
      <c r="X352" s="186"/>
      <c r="Y352" s="186"/>
      <c r="Z352" s="186"/>
    </row>
    <row r="353" spans="1:26" x14ac:dyDescent="0.25">
      <c r="A353" s="208">
        <v>346</v>
      </c>
      <c r="B353" s="209" t="str">
        <f t="shared" si="72"/>
        <v>29-й год 10-й мес</v>
      </c>
      <c r="C353" s="210">
        <f t="shared" si="78"/>
        <v>51723</v>
      </c>
      <c r="D353" s="211">
        <f t="shared" si="68"/>
        <v>0</v>
      </c>
      <c r="E353" s="212">
        <f t="shared" si="73"/>
        <v>0</v>
      </c>
      <c r="F353" s="212">
        <f t="shared" si="79"/>
        <v>0</v>
      </c>
      <c r="G353" s="213">
        <f t="shared" si="74"/>
        <v>0</v>
      </c>
      <c r="H353" s="214">
        <f t="shared" si="69"/>
        <v>0</v>
      </c>
      <c r="I353" s="212">
        <f t="shared" si="80"/>
        <v>0</v>
      </c>
      <c r="J353" s="212">
        <f t="shared" si="75"/>
        <v>0</v>
      </c>
      <c r="K353" s="215">
        <f t="shared" si="76"/>
        <v>0</v>
      </c>
      <c r="L353" s="228"/>
      <c r="M353" s="232"/>
      <c r="N353" s="216">
        <f t="shared" si="70"/>
        <v>7</v>
      </c>
      <c r="O353" s="184">
        <f t="shared" si="77"/>
        <v>24</v>
      </c>
      <c r="P353" s="185">
        <f t="shared" si="71"/>
        <v>0</v>
      </c>
      <c r="Q353" s="186"/>
      <c r="R353" s="186"/>
      <c r="S353" s="186"/>
      <c r="T353" s="186"/>
      <c r="U353" s="186"/>
      <c r="V353" s="186"/>
      <c r="W353" s="186"/>
      <c r="X353" s="186"/>
      <c r="Y353" s="186"/>
      <c r="Z353" s="186"/>
    </row>
    <row r="354" spans="1:26" x14ac:dyDescent="0.25">
      <c r="A354" s="208">
        <v>347</v>
      </c>
      <c r="B354" s="209" t="str">
        <f t="shared" si="72"/>
        <v>29-й год 11-й мес</v>
      </c>
      <c r="C354" s="210">
        <f t="shared" si="78"/>
        <v>51754</v>
      </c>
      <c r="D354" s="211">
        <f t="shared" si="68"/>
        <v>0</v>
      </c>
      <c r="E354" s="212">
        <f t="shared" si="73"/>
        <v>0</v>
      </c>
      <c r="F354" s="212">
        <f t="shared" si="79"/>
        <v>0</v>
      </c>
      <c r="G354" s="213">
        <f t="shared" si="74"/>
        <v>0</v>
      </c>
      <c r="H354" s="214">
        <f t="shared" si="69"/>
        <v>0</v>
      </c>
      <c r="I354" s="212">
        <f t="shared" si="80"/>
        <v>0</v>
      </c>
      <c r="J354" s="212">
        <f t="shared" si="75"/>
        <v>0</v>
      </c>
      <c r="K354" s="215">
        <f t="shared" si="76"/>
        <v>0</v>
      </c>
      <c r="L354" s="228"/>
      <c r="M354" s="232"/>
      <c r="N354" s="216">
        <f t="shared" si="70"/>
        <v>7</v>
      </c>
      <c r="O354" s="184">
        <f t="shared" si="77"/>
        <v>24</v>
      </c>
      <c r="P354" s="185">
        <f t="shared" si="71"/>
        <v>0</v>
      </c>
      <c r="Q354" s="186"/>
      <c r="R354" s="186"/>
      <c r="S354" s="186"/>
      <c r="T354" s="186"/>
      <c r="U354" s="186"/>
      <c r="V354" s="186"/>
      <c r="W354" s="186"/>
      <c r="X354" s="186"/>
      <c r="Y354" s="186"/>
      <c r="Z354" s="186"/>
    </row>
    <row r="355" spans="1:26" x14ac:dyDescent="0.25">
      <c r="A355" s="208">
        <v>348</v>
      </c>
      <c r="B355" s="209" t="str">
        <f t="shared" si="72"/>
        <v>29-й год 12-й мес</v>
      </c>
      <c r="C355" s="210">
        <f t="shared" si="78"/>
        <v>51784</v>
      </c>
      <c r="D355" s="211">
        <f t="shared" si="68"/>
        <v>0</v>
      </c>
      <c r="E355" s="212">
        <f t="shared" si="73"/>
        <v>0</v>
      </c>
      <c r="F355" s="212">
        <f t="shared" si="79"/>
        <v>0</v>
      </c>
      <c r="G355" s="213">
        <f t="shared" si="74"/>
        <v>0</v>
      </c>
      <c r="H355" s="214">
        <f t="shared" si="69"/>
        <v>0</v>
      </c>
      <c r="I355" s="212">
        <f t="shared" si="80"/>
        <v>0</v>
      </c>
      <c r="J355" s="212">
        <f t="shared" si="75"/>
        <v>0</v>
      </c>
      <c r="K355" s="215">
        <f t="shared" si="76"/>
        <v>0</v>
      </c>
      <c r="L355" s="228"/>
      <c r="M355" s="232"/>
      <c r="N355" s="216">
        <f t="shared" si="70"/>
        <v>7</v>
      </c>
      <c r="O355" s="184">
        <f t="shared" si="77"/>
        <v>24</v>
      </c>
      <c r="P355" s="185">
        <f t="shared" si="71"/>
        <v>0</v>
      </c>
      <c r="Q355" s="186"/>
      <c r="R355" s="186"/>
      <c r="S355" s="186"/>
      <c r="T355" s="186"/>
      <c r="U355" s="186"/>
      <c r="V355" s="186"/>
      <c r="W355" s="186"/>
      <c r="X355" s="186"/>
      <c r="Y355" s="186"/>
      <c r="Z355" s="186"/>
    </row>
    <row r="356" spans="1:26" x14ac:dyDescent="0.25">
      <c r="A356" s="217">
        <v>349</v>
      </c>
      <c r="B356" s="209" t="str">
        <f t="shared" si="72"/>
        <v>30-й год 1-й мес</v>
      </c>
      <c r="C356" s="210">
        <f t="shared" si="78"/>
        <v>51815</v>
      </c>
      <c r="D356" s="211">
        <f t="shared" si="68"/>
        <v>0</v>
      </c>
      <c r="E356" s="218">
        <f t="shared" si="73"/>
        <v>0</v>
      </c>
      <c r="F356" s="212">
        <f t="shared" si="79"/>
        <v>0</v>
      </c>
      <c r="G356" s="219">
        <f t="shared" si="74"/>
        <v>0</v>
      </c>
      <c r="H356" s="220">
        <f t="shared" si="69"/>
        <v>0</v>
      </c>
      <c r="I356" s="218">
        <f t="shared" si="80"/>
        <v>0</v>
      </c>
      <c r="J356" s="218">
        <f t="shared" si="75"/>
        <v>0</v>
      </c>
      <c r="K356" s="221">
        <f t="shared" si="76"/>
        <v>0</v>
      </c>
      <c r="L356" s="230"/>
      <c r="M356" s="229"/>
      <c r="N356" s="216">
        <f t="shared" si="70"/>
        <v>7</v>
      </c>
      <c r="O356" s="184">
        <f t="shared" si="77"/>
        <v>24</v>
      </c>
      <c r="P356" s="185">
        <f t="shared" si="71"/>
        <v>0</v>
      </c>
      <c r="Q356" s="186"/>
      <c r="R356" s="186"/>
      <c r="S356" s="186"/>
      <c r="T356" s="186"/>
      <c r="U356" s="186"/>
      <c r="V356" s="186"/>
      <c r="W356" s="186"/>
      <c r="X356" s="186"/>
      <c r="Y356" s="186"/>
      <c r="Z356" s="186"/>
    </row>
    <row r="357" spans="1:26" x14ac:dyDescent="0.25">
      <c r="A357" s="222">
        <v>350</v>
      </c>
      <c r="B357" s="209" t="str">
        <f t="shared" si="72"/>
        <v>30-й год 2-й мес</v>
      </c>
      <c r="C357" s="210">
        <f t="shared" si="78"/>
        <v>51845</v>
      </c>
      <c r="D357" s="211">
        <f t="shared" si="68"/>
        <v>0</v>
      </c>
      <c r="E357" s="212">
        <f t="shared" si="73"/>
        <v>0</v>
      </c>
      <c r="F357" s="212">
        <f t="shared" si="79"/>
        <v>0</v>
      </c>
      <c r="G357" s="213">
        <f t="shared" si="74"/>
        <v>0</v>
      </c>
      <c r="H357" s="214">
        <f t="shared" si="69"/>
        <v>0</v>
      </c>
      <c r="I357" s="212">
        <f t="shared" si="80"/>
        <v>0</v>
      </c>
      <c r="J357" s="212">
        <f t="shared" si="75"/>
        <v>0</v>
      </c>
      <c r="K357" s="215">
        <f t="shared" si="76"/>
        <v>0</v>
      </c>
      <c r="L357" s="228"/>
      <c r="M357" s="232"/>
      <c r="N357" s="216">
        <f t="shared" si="70"/>
        <v>7</v>
      </c>
      <c r="O357" s="184">
        <f t="shared" si="77"/>
        <v>24</v>
      </c>
      <c r="P357" s="185">
        <f t="shared" si="71"/>
        <v>0</v>
      </c>
      <c r="Q357" s="186"/>
      <c r="R357" s="186"/>
      <c r="S357" s="186"/>
      <c r="T357" s="186"/>
      <c r="U357" s="186"/>
      <c r="V357" s="186"/>
      <c r="W357" s="186"/>
      <c r="X357" s="186"/>
      <c r="Y357" s="186"/>
      <c r="Z357" s="186"/>
    </row>
    <row r="358" spans="1:26" x14ac:dyDescent="0.25">
      <c r="A358" s="222">
        <v>351</v>
      </c>
      <c r="B358" s="209" t="str">
        <f t="shared" si="72"/>
        <v>30-й год 3-й мес</v>
      </c>
      <c r="C358" s="210">
        <f t="shared" si="78"/>
        <v>51876</v>
      </c>
      <c r="D358" s="211">
        <f t="shared" si="68"/>
        <v>0</v>
      </c>
      <c r="E358" s="212">
        <f t="shared" si="73"/>
        <v>0</v>
      </c>
      <c r="F358" s="212">
        <f t="shared" si="79"/>
        <v>0</v>
      </c>
      <c r="G358" s="213">
        <f t="shared" si="74"/>
        <v>0</v>
      </c>
      <c r="H358" s="214">
        <f t="shared" si="69"/>
        <v>0</v>
      </c>
      <c r="I358" s="212">
        <f t="shared" si="80"/>
        <v>0</v>
      </c>
      <c r="J358" s="212">
        <f t="shared" si="75"/>
        <v>0</v>
      </c>
      <c r="K358" s="215">
        <f t="shared" si="76"/>
        <v>0</v>
      </c>
      <c r="L358" s="228"/>
      <c r="M358" s="232"/>
      <c r="N358" s="216">
        <f t="shared" si="70"/>
        <v>7</v>
      </c>
      <c r="O358" s="184">
        <f t="shared" si="77"/>
        <v>24</v>
      </c>
      <c r="P358" s="185">
        <f t="shared" si="71"/>
        <v>0</v>
      </c>
      <c r="Q358" s="186"/>
      <c r="R358" s="186"/>
      <c r="S358" s="186"/>
      <c r="T358" s="186"/>
      <c r="U358" s="186"/>
      <c r="V358" s="186"/>
      <c r="W358" s="186"/>
      <c r="X358" s="186"/>
      <c r="Y358" s="186"/>
      <c r="Z358" s="186"/>
    </row>
    <row r="359" spans="1:26" x14ac:dyDescent="0.25">
      <c r="A359" s="222">
        <v>352</v>
      </c>
      <c r="B359" s="209" t="str">
        <f t="shared" si="72"/>
        <v>30-й год 4-й мес</v>
      </c>
      <c r="C359" s="210">
        <f t="shared" si="78"/>
        <v>51907</v>
      </c>
      <c r="D359" s="211">
        <f t="shared" si="68"/>
        <v>0</v>
      </c>
      <c r="E359" s="212">
        <f t="shared" si="73"/>
        <v>0</v>
      </c>
      <c r="F359" s="212">
        <f t="shared" si="79"/>
        <v>0</v>
      </c>
      <c r="G359" s="213">
        <f t="shared" si="74"/>
        <v>0</v>
      </c>
      <c r="H359" s="214">
        <f t="shared" si="69"/>
        <v>0</v>
      </c>
      <c r="I359" s="212">
        <f t="shared" si="80"/>
        <v>0</v>
      </c>
      <c r="J359" s="212">
        <f t="shared" si="75"/>
        <v>0</v>
      </c>
      <c r="K359" s="215">
        <f t="shared" si="76"/>
        <v>0</v>
      </c>
      <c r="L359" s="228"/>
      <c r="M359" s="232"/>
      <c r="N359" s="216">
        <f t="shared" si="70"/>
        <v>7</v>
      </c>
      <c r="O359" s="184">
        <f t="shared" si="77"/>
        <v>24</v>
      </c>
      <c r="P359" s="185">
        <f t="shared" si="71"/>
        <v>0</v>
      </c>
      <c r="Q359" s="186"/>
      <c r="R359" s="186"/>
      <c r="S359" s="186"/>
      <c r="T359" s="186"/>
      <c r="U359" s="186"/>
      <c r="V359" s="186"/>
      <c r="W359" s="186"/>
      <c r="X359" s="186"/>
      <c r="Y359" s="186"/>
      <c r="Z359" s="186"/>
    </row>
    <row r="360" spans="1:26" x14ac:dyDescent="0.25">
      <c r="A360" s="222">
        <v>353</v>
      </c>
      <c r="B360" s="209" t="str">
        <f t="shared" si="72"/>
        <v>30-й год 5-й мес</v>
      </c>
      <c r="C360" s="210">
        <f t="shared" si="78"/>
        <v>51935</v>
      </c>
      <c r="D360" s="211">
        <f t="shared" si="68"/>
        <v>0</v>
      </c>
      <c r="E360" s="212">
        <f t="shared" si="73"/>
        <v>0</v>
      </c>
      <c r="F360" s="212">
        <f t="shared" si="79"/>
        <v>0</v>
      </c>
      <c r="G360" s="213">
        <f t="shared" si="74"/>
        <v>0</v>
      </c>
      <c r="H360" s="214">
        <f t="shared" si="69"/>
        <v>0</v>
      </c>
      <c r="I360" s="212">
        <f t="shared" si="80"/>
        <v>0</v>
      </c>
      <c r="J360" s="212">
        <f t="shared" si="75"/>
        <v>0</v>
      </c>
      <c r="K360" s="215">
        <f t="shared" si="76"/>
        <v>0</v>
      </c>
      <c r="L360" s="228"/>
      <c r="M360" s="232"/>
      <c r="N360" s="216">
        <f t="shared" si="70"/>
        <v>7</v>
      </c>
      <c r="O360" s="184">
        <f t="shared" si="77"/>
        <v>24</v>
      </c>
      <c r="P360" s="185">
        <f t="shared" si="71"/>
        <v>0</v>
      </c>
      <c r="Q360" s="186"/>
      <c r="R360" s="186"/>
      <c r="S360" s="186"/>
      <c r="T360" s="186"/>
      <c r="U360" s="186"/>
      <c r="V360" s="186"/>
      <c r="W360" s="186"/>
      <c r="X360" s="186"/>
      <c r="Y360" s="186"/>
      <c r="Z360" s="186"/>
    </row>
    <row r="361" spans="1:26" x14ac:dyDescent="0.25">
      <c r="A361" s="222">
        <v>354</v>
      </c>
      <c r="B361" s="209" t="str">
        <f t="shared" si="72"/>
        <v>30-й год 6-й мес</v>
      </c>
      <c r="C361" s="210">
        <f t="shared" si="78"/>
        <v>51966</v>
      </c>
      <c r="D361" s="211">
        <f t="shared" si="68"/>
        <v>0</v>
      </c>
      <c r="E361" s="212">
        <f t="shared" si="73"/>
        <v>0</v>
      </c>
      <c r="F361" s="212">
        <f t="shared" si="79"/>
        <v>0</v>
      </c>
      <c r="G361" s="213">
        <f t="shared" si="74"/>
        <v>0</v>
      </c>
      <c r="H361" s="214">
        <f t="shared" si="69"/>
        <v>0</v>
      </c>
      <c r="I361" s="212">
        <f t="shared" si="80"/>
        <v>0</v>
      </c>
      <c r="J361" s="212">
        <f t="shared" si="75"/>
        <v>0</v>
      </c>
      <c r="K361" s="215">
        <f t="shared" si="76"/>
        <v>0</v>
      </c>
      <c r="L361" s="228"/>
      <c r="M361" s="232"/>
      <c r="N361" s="216">
        <f t="shared" si="70"/>
        <v>7</v>
      </c>
      <c r="O361" s="184">
        <f t="shared" si="77"/>
        <v>24</v>
      </c>
      <c r="P361" s="185">
        <f t="shared" si="71"/>
        <v>0</v>
      </c>
      <c r="Q361" s="186"/>
      <c r="R361" s="186"/>
      <c r="S361" s="186"/>
      <c r="T361" s="186"/>
      <c r="U361" s="186"/>
      <c r="V361" s="186"/>
      <c r="W361" s="186"/>
      <c r="X361" s="186"/>
      <c r="Y361" s="186"/>
      <c r="Z361" s="186"/>
    </row>
    <row r="362" spans="1:26" x14ac:dyDescent="0.25">
      <c r="A362" s="222">
        <v>355</v>
      </c>
      <c r="B362" s="209" t="str">
        <f t="shared" si="72"/>
        <v>30-й год 7-й мес</v>
      </c>
      <c r="C362" s="210">
        <f t="shared" si="78"/>
        <v>51996</v>
      </c>
      <c r="D362" s="211">
        <f t="shared" si="68"/>
        <v>0</v>
      </c>
      <c r="E362" s="212">
        <f t="shared" si="73"/>
        <v>0</v>
      </c>
      <c r="F362" s="212">
        <f t="shared" si="79"/>
        <v>0</v>
      </c>
      <c r="G362" s="213">
        <f t="shared" si="74"/>
        <v>0</v>
      </c>
      <c r="H362" s="214">
        <f t="shared" si="69"/>
        <v>0</v>
      </c>
      <c r="I362" s="212">
        <f t="shared" si="80"/>
        <v>0</v>
      </c>
      <c r="J362" s="212">
        <f t="shared" si="75"/>
        <v>0</v>
      </c>
      <c r="K362" s="215">
        <f t="shared" si="76"/>
        <v>0</v>
      </c>
      <c r="L362" s="228"/>
      <c r="M362" s="232"/>
      <c r="N362" s="216">
        <f t="shared" si="70"/>
        <v>7</v>
      </c>
      <c r="O362" s="184">
        <f t="shared" si="77"/>
        <v>24</v>
      </c>
      <c r="P362" s="185">
        <f t="shared" si="71"/>
        <v>0</v>
      </c>
      <c r="Q362" s="186"/>
      <c r="R362" s="186"/>
      <c r="S362" s="186"/>
      <c r="T362" s="186"/>
      <c r="U362" s="186"/>
      <c r="V362" s="186"/>
      <c r="W362" s="186"/>
      <c r="X362" s="186"/>
      <c r="Y362" s="186"/>
      <c r="Z362" s="186"/>
    </row>
    <row r="363" spans="1:26" x14ac:dyDescent="0.25">
      <c r="A363" s="222">
        <v>356</v>
      </c>
      <c r="B363" s="209" t="str">
        <f t="shared" si="72"/>
        <v>30-й год 8-й мес</v>
      </c>
      <c r="C363" s="210">
        <f t="shared" si="78"/>
        <v>52027</v>
      </c>
      <c r="D363" s="211">
        <f t="shared" si="68"/>
        <v>0</v>
      </c>
      <c r="E363" s="212">
        <f t="shared" si="73"/>
        <v>0</v>
      </c>
      <c r="F363" s="212">
        <f t="shared" si="79"/>
        <v>0</v>
      </c>
      <c r="G363" s="213">
        <f t="shared" si="74"/>
        <v>0</v>
      </c>
      <c r="H363" s="214">
        <f t="shared" si="69"/>
        <v>0</v>
      </c>
      <c r="I363" s="212">
        <f t="shared" si="80"/>
        <v>0</v>
      </c>
      <c r="J363" s="212">
        <f t="shared" si="75"/>
        <v>0</v>
      </c>
      <c r="K363" s="215">
        <f t="shared" si="76"/>
        <v>0</v>
      </c>
      <c r="L363" s="228"/>
      <c r="M363" s="232"/>
      <c r="N363" s="216">
        <f t="shared" si="70"/>
        <v>7</v>
      </c>
      <c r="O363" s="184">
        <f t="shared" si="77"/>
        <v>24</v>
      </c>
      <c r="P363" s="185">
        <f t="shared" si="71"/>
        <v>0</v>
      </c>
      <c r="Q363" s="186"/>
      <c r="R363" s="186"/>
      <c r="S363" s="186"/>
      <c r="T363" s="186"/>
      <c r="U363" s="186"/>
      <c r="V363" s="186"/>
      <c r="W363" s="186"/>
      <c r="X363" s="186"/>
      <c r="Y363" s="186"/>
      <c r="Z363" s="186"/>
    </row>
    <row r="364" spans="1:26" x14ac:dyDescent="0.25">
      <c r="A364" s="222">
        <v>357</v>
      </c>
      <c r="B364" s="209" t="str">
        <f t="shared" si="72"/>
        <v>30-й год 9-й мес</v>
      </c>
      <c r="C364" s="210">
        <f t="shared" si="78"/>
        <v>52057</v>
      </c>
      <c r="D364" s="211">
        <f t="shared" si="68"/>
        <v>0</v>
      </c>
      <c r="E364" s="212">
        <f t="shared" si="73"/>
        <v>0</v>
      </c>
      <c r="F364" s="212">
        <f t="shared" si="79"/>
        <v>0</v>
      </c>
      <c r="G364" s="213">
        <f t="shared" si="74"/>
        <v>0</v>
      </c>
      <c r="H364" s="214">
        <f t="shared" si="69"/>
        <v>0</v>
      </c>
      <c r="I364" s="212">
        <f t="shared" si="80"/>
        <v>0</v>
      </c>
      <c r="J364" s="212">
        <f t="shared" si="75"/>
        <v>0</v>
      </c>
      <c r="K364" s="215">
        <f t="shared" si="76"/>
        <v>0</v>
      </c>
      <c r="L364" s="228"/>
      <c r="M364" s="232"/>
      <c r="N364" s="216">
        <f t="shared" si="70"/>
        <v>7</v>
      </c>
      <c r="O364" s="184">
        <f t="shared" si="77"/>
        <v>24</v>
      </c>
      <c r="P364" s="185">
        <f t="shared" si="71"/>
        <v>0</v>
      </c>
      <c r="Q364" s="186"/>
      <c r="R364" s="186"/>
      <c r="S364" s="186"/>
      <c r="T364" s="186"/>
      <c r="U364" s="186"/>
      <c r="V364" s="186"/>
      <c r="W364" s="186"/>
      <c r="X364" s="186"/>
      <c r="Y364" s="186"/>
      <c r="Z364" s="186"/>
    </row>
    <row r="365" spans="1:26" x14ac:dyDescent="0.25">
      <c r="A365" s="222">
        <v>358</v>
      </c>
      <c r="B365" s="209" t="str">
        <f t="shared" si="72"/>
        <v>30-й год 10-й мес</v>
      </c>
      <c r="C365" s="210">
        <f t="shared" si="78"/>
        <v>52088</v>
      </c>
      <c r="D365" s="211">
        <f t="shared" si="68"/>
        <v>0</v>
      </c>
      <c r="E365" s="212">
        <f t="shared" si="73"/>
        <v>0</v>
      </c>
      <c r="F365" s="212">
        <f t="shared" si="79"/>
        <v>0</v>
      </c>
      <c r="G365" s="213">
        <f t="shared" si="74"/>
        <v>0</v>
      </c>
      <c r="H365" s="214">
        <f t="shared" si="69"/>
        <v>0</v>
      </c>
      <c r="I365" s="212">
        <f t="shared" si="80"/>
        <v>0</v>
      </c>
      <c r="J365" s="212">
        <f t="shared" si="75"/>
        <v>0</v>
      </c>
      <c r="K365" s="215">
        <f t="shared" si="76"/>
        <v>0</v>
      </c>
      <c r="L365" s="228"/>
      <c r="M365" s="232"/>
      <c r="N365" s="216">
        <f t="shared" si="70"/>
        <v>7</v>
      </c>
      <c r="O365" s="184">
        <f t="shared" si="77"/>
        <v>24</v>
      </c>
      <c r="P365" s="185">
        <f t="shared" si="71"/>
        <v>0</v>
      </c>
      <c r="Q365" s="186"/>
      <c r="R365" s="186"/>
      <c r="S365" s="186"/>
      <c r="T365" s="186"/>
      <c r="U365" s="186"/>
      <c r="V365" s="186"/>
      <c r="W365" s="186"/>
      <c r="X365" s="186"/>
      <c r="Y365" s="186"/>
      <c r="Z365" s="186"/>
    </row>
    <row r="366" spans="1:26" x14ac:dyDescent="0.25">
      <c r="A366" s="222">
        <v>359</v>
      </c>
      <c r="B366" s="209" t="str">
        <f t="shared" si="72"/>
        <v>30-й год 11-й мес</v>
      </c>
      <c r="C366" s="210">
        <f t="shared" si="78"/>
        <v>52119</v>
      </c>
      <c r="D366" s="211">
        <f t="shared" si="68"/>
        <v>0</v>
      </c>
      <c r="E366" s="212">
        <f t="shared" si="73"/>
        <v>0</v>
      </c>
      <c r="F366" s="212">
        <f t="shared" si="79"/>
        <v>0</v>
      </c>
      <c r="G366" s="213">
        <f t="shared" si="74"/>
        <v>0</v>
      </c>
      <c r="H366" s="214">
        <f t="shared" si="69"/>
        <v>0</v>
      </c>
      <c r="I366" s="212">
        <f t="shared" si="80"/>
        <v>0</v>
      </c>
      <c r="J366" s="212">
        <f t="shared" si="75"/>
        <v>0</v>
      </c>
      <c r="K366" s="215">
        <f t="shared" si="76"/>
        <v>0</v>
      </c>
      <c r="L366" s="228"/>
      <c r="M366" s="232"/>
      <c r="N366" s="216">
        <f t="shared" si="70"/>
        <v>7</v>
      </c>
      <c r="O366" s="184">
        <f t="shared" si="77"/>
        <v>24</v>
      </c>
      <c r="P366" s="185">
        <f t="shared" si="71"/>
        <v>0</v>
      </c>
      <c r="Q366" s="186"/>
      <c r="R366" s="186"/>
      <c r="S366" s="186"/>
      <c r="T366" s="186"/>
      <c r="U366" s="186"/>
      <c r="V366" s="186"/>
      <c r="W366" s="186"/>
      <c r="X366" s="186"/>
      <c r="Y366" s="186"/>
      <c r="Z366" s="186"/>
    </row>
    <row r="367" spans="1:26" x14ac:dyDescent="0.25">
      <c r="A367" s="223">
        <v>360</v>
      </c>
      <c r="B367" s="209" t="str">
        <f t="shared" si="72"/>
        <v>30-й год 12-й мес</v>
      </c>
      <c r="C367" s="210">
        <f t="shared" si="78"/>
        <v>52149</v>
      </c>
      <c r="D367" s="211">
        <f t="shared" si="68"/>
        <v>0</v>
      </c>
      <c r="E367" s="224">
        <f t="shared" si="73"/>
        <v>0</v>
      </c>
      <c r="F367" s="212">
        <f t="shared" si="79"/>
        <v>0</v>
      </c>
      <c r="G367" s="225">
        <f t="shared" si="74"/>
        <v>0</v>
      </c>
      <c r="H367" s="226">
        <f t="shared" si="69"/>
        <v>0</v>
      </c>
      <c r="I367" s="224">
        <f t="shared" si="80"/>
        <v>0</v>
      </c>
      <c r="J367" s="224">
        <f t="shared" si="75"/>
        <v>0</v>
      </c>
      <c r="K367" s="227">
        <f t="shared" si="76"/>
        <v>0</v>
      </c>
      <c r="L367" s="231"/>
      <c r="M367" s="233"/>
      <c r="N367" s="216">
        <f t="shared" si="70"/>
        <v>7</v>
      </c>
      <c r="O367" s="184">
        <f t="shared" si="77"/>
        <v>24</v>
      </c>
      <c r="P367" s="185">
        <f t="shared" si="71"/>
        <v>0</v>
      </c>
      <c r="Q367" s="186"/>
      <c r="R367" s="186"/>
      <c r="S367" s="186"/>
      <c r="T367" s="186"/>
      <c r="U367" s="186"/>
      <c r="V367" s="186"/>
      <c r="W367" s="186"/>
      <c r="X367" s="186"/>
      <c r="Y367" s="186"/>
      <c r="Z367" s="186"/>
    </row>
    <row r="368" spans="1:26" x14ac:dyDescent="0.25">
      <c r="A368" s="208">
        <v>361</v>
      </c>
      <c r="B368" s="209" t="str">
        <f t="shared" si="72"/>
        <v>31-й год 1-й мес</v>
      </c>
      <c r="C368" s="210">
        <f t="shared" si="78"/>
        <v>52180</v>
      </c>
      <c r="D368" s="211">
        <f t="shared" si="68"/>
        <v>0</v>
      </c>
      <c r="E368" s="212">
        <f t="shared" si="73"/>
        <v>0</v>
      </c>
      <c r="F368" s="212">
        <f t="shared" si="79"/>
        <v>0</v>
      </c>
      <c r="G368" s="213">
        <f t="shared" si="74"/>
        <v>0</v>
      </c>
      <c r="H368" s="214">
        <f t="shared" si="69"/>
        <v>0</v>
      </c>
      <c r="I368" s="212">
        <f t="shared" si="80"/>
        <v>0</v>
      </c>
      <c r="J368" s="212">
        <f t="shared" si="75"/>
        <v>0</v>
      </c>
      <c r="K368" s="215">
        <f t="shared" si="76"/>
        <v>0</v>
      </c>
      <c r="L368" s="228"/>
      <c r="M368" s="232"/>
      <c r="N368" s="216">
        <f t="shared" si="70"/>
        <v>7</v>
      </c>
      <c r="O368" s="184">
        <f t="shared" si="77"/>
        <v>24</v>
      </c>
      <c r="P368" s="185">
        <f t="shared" si="71"/>
        <v>0</v>
      </c>
      <c r="Q368" s="186"/>
      <c r="R368" s="186"/>
      <c r="S368" s="186"/>
      <c r="T368" s="186"/>
      <c r="U368" s="186"/>
      <c r="V368" s="186"/>
      <c r="W368" s="186"/>
      <c r="X368" s="186"/>
      <c r="Y368" s="186"/>
      <c r="Z368" s="186"/>
    </row>
    <row r="369" spans="1:26" x14ac:dyDescent="0.25">
      <c r="A369" s="208">
        <v>362</v>
      </c>
      <c r="B369" s="209" t="str">
        <f t="shared" si="72"/>
        <v>31-й год 2-й мес</v>
      </c>
      <c r="C369" s="210">
        <f t="shared" si="78"/>
        <v>52210</v>
      </c>
      <c r="D369" s="211">
        <f t="shared" si="68"/>
        <v>0</v>
      </c>
      <c r="E369" s="212">
        <f t="shared" si="73"/>
        <v>0</v>
      </c>
      <c r="F369" s="212">
        <f t="shared" si="79"/>
        <v>0</v>
      </c>
      <c r="G369" s="213">
        <f t="shared" si="74"/>
        <v>0</v>
      </c>
      <c r="H369" s="214">
        <f t="shared" si="69"/>
        <v>0</v>
      </c>
      <c r="I369" s="212">
        <f t="shared" si="80"/>
        <v>0</v>
      </c>
      <c r="J369" s="212">
        <f t="shared" si="75"/>
        <v>0</v>
      </c>
      <c r="K369" s="215">
        <f t="shared" si="76"/>
        <v>0</v>
      </c>
      <c r="L369" s="228"/>
      <c r="M369" s="232"/>
      <c r="N369" s="216">
        <f t="shared" si="70"/>
        <v>7</v>
      </c>
      <c r="O369" s="184">
        <f t="shared" si="77"/>
        <v>24</v>
      </c>
      <c r="P369" s="185">
        <f t="shared" si="71"/>
        <v>0</v>
      </c>
      <c r="Q369" s="186"/>
      <c r="R369" s="186"/>
      <c r="S369" s="186"/>
      <c r="T369" s="186"/>
      <c r="U369" s="186"/>
      <c r="V369" s="186"/>
      <c r="W369" s="186"/>
      <c r="X369" s="186"/>
      <c r="Y369" s="186"/>
      <c r="Z369" s="186"/>
    </row>
    <row r="370" spans="1:26" x14ac:dyDescent="0.25">
      <c r="A370" s="208">
        <v>363</v>
      </c>
      <c r="B370" s="209" t="str">
        <f t="shared" si="72"/>
        <v>31-й год 3-й мес</v>
      </c>
      <c r="C370" s="210">
        <f t="shared" si="78"/>
        <v>52241</v>
      </c>
      <c r="D370" s="211">
        <f t="shared" si="68"/>
        <v>0</v>
      </c>
      <c r="E370" s="212">
        <f t="shared" si="73"/>
        <v>0</v>
      </c>
      <c r="F370" s="212">
        <f t="shared" si="79"/>
        <v>0</v>
      </c>
      <c r="G370" s="213">
        <f t="shared" si="74"/>
        <v>0</v>
      </c>
      <c r="H370" s="214">
        <f t="shared" si="69"/>
        <v>0</v>
      </c>
      <c r="I370" s="212">
        <f t="shared" si="80"/>
        <v>0</v>
      </c>
      <c r="J370" s="212">
        <f t="shared" si="75"/>
        <v>0</v>
      </c>
      <c r="K370" s="215">
        <f t="shared" si="76"/>
        <v>0</v>
      </c>
      <c r="L370" s="228"/>
      <c r="M370" s="232"/>
      <c r="N370" s="216">
        <f t="shared" si="70"/>
        <v>7</v>
      </c>
      <c r="O370" s="184">
        <f t="shared" si="77"/>
        <v>24</v>
      </c>
      <c r="P370" s="185">
        <f t="shared" si="71"/>
        <v>0</v>
      </c>
      <c r="Q370" s="186"/>
      <c r="R370" s="186"/>
      <c r="S370" s="186"/>
      <c r="T370" s="186"/>
      <c r="U370" s="186"/>
      <c r="V370" s="186"/>
      <c r="W370" s="186"/>
      <c r="X370" s="186"/>
      <c r="Y370" s="186"/>
      <c r="Z370" s="186"/>
    </row>
    <row r="371" spans="1:26" x14ac:dyDescent="0.25">
      <c r="A371" s="208">
        <v>364</v>
      </c>
      <c r="B371" s="209" t="str">
        <f t="shared" si="72"/>
        <v>31-й год 4-й мес</v>
      </c>
      <c r="C371" s="210">
        <f t="shared" si="78"/>
        <v>52272</v>
      </c>
      <c r="D371" s="211">
        <f t="shared" si="68"/>
        <v>0</v>
      </c>
      <c r="E371" s="212">
        <f t="shared" si="73"/>
        <v>0</v>
      </c>
      <c r="F371" s="212">
        <f t="shared" si="79"/>
        <v>0</v>
      </c>
      <c r="G371" s="213">
        <f t="shared" si="74"/>
        <v>0</v>
      </c>
      <c r="H371" s="214">
        <f t="shared" si="69"/>
        <v>0</v>
      </c>
      <c r="I371" s="212">
        <f t="shared" si="80"/>
        <v>0</v>
      </c>
      <c r="J371" s="212">
        <f t="shared" si="75"/>
        <v>0</v>
      </c>
      <c r="K371" s="215">
        <f t="shared" si="76"/>
        <v>0</v>
      </c>
      <c r="L371" s="228"/>
      <c r="M371" s="232"/>
      <c r="N371" s="216">
        <f t="shared" si="70"/>
        <v>7</v>
      </c>
      <c r="O371" s="184">
        <f t="shared" si="77"/>
        <v>24</v>
      </c>
      <c r="P371" s="185">
        <f t="shared" si="71"/>
        <v>0</v>
      </c>
      <c r="Q371" s="186"/>
      <c r="R371" s="186"/>
      <c r="S371" s="186"/>
      <c r="T371" s="186"/>
      <c r="U371" s="186"/>
      <c r="V371" s="186"/>
      <c r="W371" s="186"/>
      <c r="X371" s="186"/>
      <c r="Y371" s="186"/>
      <c r="Z371" s="186"/>
    </row>
    <row r="372" spans="1:26" x14ac:dyDescent="0.25">
      <c r="A372" s="208">
        <v>365</v>
      </c>
      <c r="B372" s="209" t="str">
        <f t="shared" si="72"/>
        <v>31-й год 5-й мес</v>
      </c>
      <c r="C372" s="210">
        <f t="shared" si="78"/>
        <v>52300</v>
      </c>
      <c r="D372" s="211">
        <f t="shared" si="68"/>
        <v>0</v>
      </c>
      <c r="E372" s="212">
        <f t="shared" si="73"/>
        <v>0</v>
      </c>
      <c r="F372" s="212">
        <f t="shared" si="79"/>
        <v>0</v>
      </c>
      <c r="G372" s="213">
        <f t="shared" si="74"/>
        <v>0</v>
      </c>
      <c r="H372" s="214">
        <f t="shared" si="69"/>
        <v>0</v>
      </c>
      <c r="I372" s="212">
        <f t="shared" si="80"/>
        <v>0</v>
      </c>
      <c r="J372" s="212">
        <f t="shared" si="75"/>
        <v>0</v>
      </c>
      <c r="K372" s="215">
        <f t="shared" si="76"/>
        <v>0</v>
      </c>
      <c r="L372" s="228"/>
      <c r="M372" s="232"/>
      <c r="N372" s="216">
        <f t="shared" si="70"/>
        <v>7</v>
      </c>
      <c r="O372" s="184">
        <f t="shared" si="77"/>
        <v>24</v>
      </c>
      <c r="P372" s="185">
        <f t="shared" si="71"/>
        <v>0</v>
      </c>
      <c r="Q372" s="186"/>
      <c r="R372" s="186"/>
      <c r="S372" s="186"/>
      <c r="T372" s="186"/>
      <c r="U372" s="186"/>
      <c r="V372" s="186"/>
      <c r="W372" s="186"/>
      <c r="X372" s="186"/>
      <c r="Y372" s="186"/>
      <c r="Z372" s="186"/>
    </row>
    <row r="373" spans="1:26" x14ac:dyDescent="0.25">
      <c r="A373" s="208">
        <v>366</v>
      </c>
      <c r="B373" s="209" t="str">
        <f t="shared" si="72"/>
        <v>31-й год 6-й мес</v>
      </c>
      <c r="C373" s="210">
        <f t="shared" si="78"/>
        <v>52331</v>
      </c>
      <c r="D373" s="211">
        <f t="shared" si="68"/>
        <v>0</v>
      </c>
      <c r="E373" s="212">
        <f t="shared" si="73"/>
        <v>0</v>
      </c>
      <c r="F373" s="212">
        <f t="shared" si="79"/>
        <v>0</v>
      </c>
      <c r="G373" s="213">
        <f t="shared" si="74"/>
        <v>0</v>
      </c>
      <c r="H373" s="214">
        <f t="shared" si="69"/>
        <v>0</v>
      </c>
      <c r="I373" s="212">
        <f t="shared" si="80"/>
        <v>0</v>
      </c>
      <c r="J373" s="212">
        <f t="shared" si="75"/>
        <v>0</v>
      </c>
      <c r="K373" s="215">
        <f t="shared" si="76"/>
        <v>0</v>
      </c>
      <c r="L373" s="228"/>
      <c r="M373" s="232"/>
      <c r="N373" s="216">
        <f t="shared" si="70"/>
        <v>7</v>
      </c>
      <c r="O373" s="184">
        <f t="shared" si="77"/>
        <v>24</v>
      </c>
      <c r="P373" s="185">
        <f t="shared" si="71"/>
        <v>0</v>
      </c>
      <c r="Q373" s="186"/>
      <c r="R373" s="186"/>
      <c r="S373" s="186"/>
      <c r="T373" s="186"/>
      <c r="U373" s="186"/>
      <c r="V373" s="186"/>
      <c r="W373" s="186"/>
      <c r="X373" s="186"/>
      <c r="Y373" s="186"/>
      <c r="Z373" s="186"/>
    </row>
    <row r="374" spans="1:26" x14ac:dyDescent="0.25">
      <c r="A374" s="208">
        <v>367</v>
      </c>
      <c r="B374" s="209" t="str">
        <f t="shared" si="72"/>
        <v>31-й год 7-й мес</v>
      </c>
      <c r="C374" s="210">
        <f t="shared" si="78"/>
        <v>52361</v>
      </c>
      <c r="D374" s="211">
        <f t="shared" si="68"/>
        <v>0</v>
      </c>
      <c r="E374" s="212">
        <f t="shared" si="73"/>
        <v>0</v>
      </c>
      <c r="F374" s="212">
        <f t="shared" si="79"/>
        <v>0</v>
      </c>
      <c r="G374" s="213">
        <f t="shared" si="74"/>
        <v>0</v>
      </c>
      <c r="H374" s="214">
        <f t="shared" si="69"/>
        <v>0</v>
      </c>
      <c r="I374" s="212">
        <f t="shared" si="80"/>
        <v>0</v>
      </c>
      <c r="J374" s="212">
        <f t="shared" si="75"/>
        <v>0</v>
      </c>
      <c r="K374" s="215">
        <f t="shared" si="76"/>
        <v>0</v>
      </c>
      <c r="L374" s="228"/>
      <c r="M374" s="232"/>
      <c r="N374" s="216">
        <f t="shared" si="70"/>
        <v>7</v>
      </c>
      <c r="O374" s="184">
        <f t="shared" si="77"/>
        <v>24</v>
      </c>
      <c r="P374" s="185">
        <f t="shared" si="71"/>
        <v>0</v>
      </c>
      <c r="Q374" s="186"/>
      <c r="R374" s="186"/>
      <c r="S374" s="186"/>
      <c r="T374" s="186"/>
      <c r="U374" s="186"/>
      <c r="V374" s="186"/>
      <c r="W374" s="186"/>
      <c r="X374" s="186"/>
      <c r="Y374" s="186"/>
      <c r="Z374" s="186"/>
    </row>
    <row r="375" spans="1:26" x14ac:dyDescent="0.25">
      <c r="A375" s="208">
        <v>368</v>
      </c>
      <c r="B375" s="209" t="str">
        <f t="shared" si="72"/>
        <v>31-й год 8-й мес</v>
      </c>
      <c r="C375" s="210">
        <f t="shared" si="78"/>
        <v>52392</v>
      </c>
      <c r="D375" s="211">
        <f t="shared" si="68"/>
        <v>0</v>
      </c>
      <c r="E375" s="212">
        <f t="shared" si="73"/>
        <v>0</v>
      </c>
      <c r="F375" s="212">
        <f t="shared" si="79"/>
        <v>0</v>
      </c>
      <c r="G375" s="213">
        <f t="shared" si="74"/>
        <v>0</v>
      </c>
      <c r="H375" s="214">
        <f t="shared" si="69"/>
        <v>0</v>
      </c>
      <c r="I375" s="212">
        <f t="shared" si="80"/>
        <v>0</v>
      </c>
      <c r="J375" s="212">
        <f t="shared" si="75"/>
        <v>0</v>
      </c>
      <c r="K375" s="215">
        <f t="shared" si="76"/>
        <v>0</v>
      </c>
      <c r="L375" s="228"/>
      <c r="M375" s="232"/>
      <c r="N375" s="216">
        <f t="shared" si="70"/>
        <v>7</v>
      </c>
      <c r="O375" s="184">
        <f t="shared" si="77"/>
        <v>24</v>
      </c>
      <c r="P375" s="185">
        <f t="shared" si="71"/>
        <v>0</v>
      </c>
      <c r="Q375" s="186"/>
      <c r="R375" s="186"/>
      <c r="S375" s="186"/>
      <c r="T375" s="186"/>
      <c r="U375" s="186"/>
      <c r="V375" s="186"/>
      <c r="W375" s="186"/>
      <c r="X375" s="186"/>
      <c r="Y375" s="186"/>
      <c r="Z375" s="186"/>
    </row>
    <row r="376" spans="1:26" x14ac:dyDescent="0.25">
      <c r="A376" s="208">
        <v>369</v>
      </c>
      <c r="B376" s="209" t="str">
        <f t="shared" si="72"/>
        <v>31-й год 9-й мес</v>
      </c>
      <c r="C376" s="210">
        <f t="shared" si="78"/>
        <v>52422</v>
      </c>
      <c r="D376" s="211">
        <f t="shared" si="68"/>
        <v>0</v>
      </c>
      <c r="E376" s="212">
        <f t="shared" si="73"/>
        <v>0</v>
      </c>
      <c r="F376" s="212">
        <f t="shared" si="79"/>
        <v>0</v>
      </c>
      <c r="G376" s="213">
        <f t="shared" si="74"/>
        <v>0</v>
      </c>
      <c r="H376" s="214">
        <f t="shared" si="69"/>
        <v>0</v>
      </c>
      <c r="I376" s="212">
        <f t="shared" si="80"/>
        <v>0</v>
      </c>
      <c r="J376" s="212">
        <f t="shared" si="75"/>
        <v>0</v>
      </c>
      <c r="K376" s="215">
        <f t="shared" si="76"/>
        <v>0</v>
      </c>
      <c r="L376" s="228"/>
      <c r="M376" s="232"/>
      <c r="N376" s="216">
        <f t="shared" si="70"/>
        <v>7</v>
      </c>
      <c r="O376" s="184">
        <f t="shared" si="77"/>
        <v>24</v>
      </c>
      <c r="P376" s="185">
        <f t="shared" si="71"/>
        <v>0</v>
      </c>
      <c r="Q376" s="186"/>
      <c r="R376" s="186"/>
      <c r="S376" s="186"/>
      <c r="T376" s="186"/>
      <c r="U376" s="186"/>
      <c r="V376" s="186"/>
      <c r="W376" s="186"/>
      <c r="X376" s="186"/>
      <c r="Y376" s="186"/>
      <c r="Z376" s="186"/>
    </row>
    <row r="377" spans="1:26" x14ac:dyDescent="0.25">
      <c r="A377" s="208">
        <v>370</v>
      </c>
      <c r="B377" s="209" t="str">
        <f t="shared" si="72"/>
        <v>31-й год 10-й мес</v>
      </c>
      <c r="C377" s="210">
        <f t="shared" si="78"/>
        <v>52453</v>
      </c>
      <c r="D377" s="211">
        <f t="shared" si="68"/>
        <v>0</v>
      </c>
      <c r="E377" s="212">
        <f t="shared" si="73"/>
        <v>0</v>
      </c>
      <c r="F377" s="212">
        <f t="shared" si="79"/>
        <v>0</v>
      </c>
      <c r="G377" s="213">
        <f t="shared" si="74"/>
        <v>0</v>
      </c>
      <c r="H377" s="214">
        <f t="shared" si="69"/>
        <v>0</v>
      </c>
      <c r="I377" s="212">
        <f t="shared" si="80"/>
        <v>0</v>
      </c>
      <c r="J377" s="212">
        <f t="shared" si="75"/>
        <v>0</v>
      </c>
      <c r="K377" s="215">
        <f t="shared" si="76"/>
        <v>0</v>
      </c>
      <c r="L377" s="228"/>
      <c r="M377" s="232"/>
      <c r="N377" s="216">
        <f t="shared" si="70"/>
        <v>7</v>
      </c>
      <c r="O377" s="184">
        <f t="shared" si="77"/>
        <v>24</v>
      </c>
      <c r="P377" s="185">
        <f t="shared" si="71"/>
        <v>0</v>
      </c>
      <c r="Q377" s="186"/>
      <c r="R377" s="186"/>
      <c r="S377" s="186"/>
      <c r="T377" s="186"/>
      <c r="U377" s="186"/>
      <c r="V377" s="186"/>
      <c r="W377" s="186"/>
      <c r="X377" s="186"/>
      <c r="Y377" s="186"/>
      <c r="Z377" s="186"/>
    </row>
    <row r="378" spans="1:26" x14ac:dyDescent="0.25">
      <c r="A378" s="208">
        <v>371</v>
      </c>
      <c r="B378" s="209" t="str">
        <f t="shared" si="72"/>
        <v>31-й год 11-й мес</v>
      </c>
      <c r="C378" s="210">
        <f t="shared" si="78"/>
        <v>52484</v>
      </c>
      <c r="D378" s="211">
        <f t="shared" si="68"/>
        <v>0</v>
      </c>
      <c r="E378" s="212">
        <f t="shared" si="73"/>
        <v>0</v>
      </c>
      <c r="F378" s="212">
        <f t="shared" si="79"/>
        <v>0</v>
      </c>
      <c r="G378" s="213">
        <f t="shared" si="74"/>
        <v>0</v>
      </c>
      <c r="H378" s="214">
        <f t="shared" si="69"/>
        <v>0</v>
      </c>
      <c r="I378" s="212">
        <f t="shared" si="80"/>
        <v>0</v>
      </c>
      <c r="J378" s="212">
        <f t="shared" si="75"/>
        <v>0</v>
      </c>
      <c r="K378" s="215">
        <f t="shared" si="76"/>
        <v>0</v>
      </c>
      <c r="L378" s="228"/>
      <c r="M378" s="232"/>
      <c r="N378" s="216">
        <f t="shared" si="70"/>
        <v>7</v>
      </c>
      <c r="O378" s="184">
        <f t="shared" si="77"/>
        <v>24</v>
      </c>
      <c r="P378" s="185">
        <f t="shared" si="71"/>
        <v>0</v>
      </c>
      <c r="Q378" s="186"/>
      <c r="R378" s="186"/>
      <c r="S378" s="186"/>
      <c r="T378" s="186"/>
      <c r="U378" s="186"/>
      <c r="V378" s="186"/>
      <c r="W378" s="186"/>
      <c r="X378" s="186"/>
      <c r="Y378" s="186"/>
      <c r="Z378" s="186"/>
    </row>
    <row r="379" spans="1:26" x14ac:dyDescent="0.25">
      <c r="A379" s="208">
        <v>372</v>
      </c>
      <c r="B379" s="209" t="str">
        <f t="shared" si="72"/>
        <v>31-й год 12-й мес</v>
      </c>
      <c r="C379" s="210">
        <f t="shared" si="78"/>
        <v>52514</v>
      </c>
      <c r="D379" s="211">
        <f t="shared" si="68"/>
        <v>0</v>
      </c>
      <c r="E379" s="212">
        <f t="shared" si="73"/>
        <v>0</v>
      </c>
      <c r="F379" s="212">
        <f t="shared" si="79"/>
        <v>0</v>
      </c>
      <c r="G379" s="213">
        <f t="shared" si="74"/>
        <v>0</v>
      </c>
      <c r="H379" s="214">
        <f t="shared" si="69"/>
        <v>0</v>
      </c>
      <c r="I379" s="212">
        <f t="shared" si="80"/>
        <v>0</v>
      </c>
      <c r="J379" s="212">
        <f t="shared" si="75"/>
        <v>0</v>
      </c>
      <c r="K379" s="215">
        <f t="shared" si="76"/>
        <v>0</v>
      </c>
      <c r="L379" s="228"/>
      <c r="M379" s="232"/>
      <c r="N379" s="216">
        <f t="shared" si="70"/>
        <v>7</v>
      </c>
      <c r="O379" s="184">
        <f t="shared" si="77"/>
        <v>24</v>
      </c>
      <c r="P379" s="185">
        <f t="shared" si="71"/>
        <v>0</v>
      </c>
      <c r="Q379" s="186"/>
      <c r="R379" s="186"/>
      <c r="S379" s="186"/>
      <c r="T379" s="186"/>
      <c r="U379" s="186"/>
      <c r="V379" s="186"/>
      <c r="W379" s="186"/>
      <c r="X379" s="186"/>
      <c r="Y379" s="186"/>
      <c r="Z379" s="186"/>
    </row>
    <row r="380" spans="1:26" x14ac:dyDescent="0.25">
      <c r="A380" s="217">
        <v>373</v>
      </c>
      <c r="B380" s="209" t="str">
        <f t="shared" si="72"/>
        <v>32-й год 1-й мес</v>
      </c>
      <c r="C380" s="210">
        <f t="shared" si="78"/>
        <v>52545</v>
      </c>
      <c r="D380" s="211">
        <f t="shared" si="68"/>
        <v>0</v>
      </c>
      <c r="E380" s="218">
        <f t="shared" si="73"/>
        <v>0</v>
      </c>
      <c r="F380" s="212">
        <f t="shared" si="79"/>
        <v>0</v>
      </c>
      <c r="G380" s="219">
        <f t="shared" si="74"/>
        <v>0</v>
      </c>
      <c r="H380" s="220">
        <f t="shared" si="69"/>
        <v>0</v>
      </c>
      <c r="I380" s="218">
        <f t="shared" si="80"/>
        <v>0</v>
      </c>
      <c r="J380" s="218">
        <f t="shared" si="75"/>
        <v>0</v>
      </c>
      <c r="K380" s="221">
        <f t="shared" si="76"/>
        <v>0</v>
      </c>
      <c r="L380" s="230"/>
      <c r="M380" s="229"/>
      <c r="N380" s="216">
        <f t="shared" si="70"/>
        <v>7</v>
      </c>
      <c r="O380" s="184">
        <f t="shared" si="77"/>
        <v>24</v>
      </c>
      <c r="P380" s="185">
        <f t="shared" si="71"/>
        <v>0</v>
      </c>
      <c r="Q380" s="186"/>
      <c r="R380" s="186"/>
      <c r="S380" s="186"/>
      <c r="T380" s="186"/>
      <c r="U380" s="186"/>
      <c r="V380" s="186"/>
      <c r="W380" s="186"/>
      <c r="X380" s="186"/>
      <c r="Y380" s="186"/>
      <c r="Z380" s="186"/>
    </row>
    <row r="381" spans="1:26" x14ac:dyDescent="0.25">
      <c r="A381" s="222">
        <v>374</v>
      </c>
      <c r="B381" s="209" t="str">
        <f t="shared" si="72"/>
        <v>32-й год 2-й мес</v>
      </c>
      <c r="C381" s="210">
        <f t="shared" si="78"/>
        <v>52575</v>
      </c>
      <c r="D381" s="211">
        <f t="shared" si="68"/>
        <v>0</v>
      </c>
      <c r="E381" s="212">
        <f t="shared" si="73"/>
        <v>0</v>
      </c>
      <c r="F381" s="212">
        <f t="shared" si="79"/>
        <v>0</v>
      </c>
      <c r="G381" s="213">
        <f t="shared" si="74"/>
        <v>0</v>
      </c>
      <c r="H381" s="214">
        <f t="shared" si="69"/>
        <v>0</v>
      </c>
      <c r="I381" s="212">
        <f t="shared" si="80"/>
        <v>0</v>
      </c>
      <c r="J381" s="212">
        <f t="shared" si="75"/>
        <v>0</v>
      </c>
      <c r="K381" s="215">
        <f t="shared" si="76"/>
        <v>0</v>
      </c>
      <c r="L381" s="228"/>
      <c r="M381" s="232"/>
      <c r="N381" s="216">
        <f t="shared" si="70"/>
        <v>7</v>
      </c>
      <c r="O381" s="184">
        <f t="shared" si="77"/>
        <v>24</v>
      </c>
      <c r="P381" s="185">
        <f t="shared" si="71"/>
        <v>0</v>
      </c>
      <c r="Q381" s="186"/>
      <c r="R381" s="186"/>
      <c r="S381" s="186"/>
      <c r="T381" s="186"/>
      <c r="U381" s="186"/>
      <c r="V381" s="186"/>
      <c r="W381" s="186"/>
      <c r="X381" s="186"/>
      <c r="Y381" s="186"/>
      <c r="Z381" s="186"/>
    </row>
    <row r="382" spans="1:26" x14ac:dyDescent="0.25">
      <c r="A382" s="222">
        <v>375</v>
      </c>
      <c r="B382" s="209" t="str">
        <f t="shared" si="72"/>
        <v>32-й год 3-й мес</v>
      </c>
      <c r="C382" s="210">
        <f t="shared" si="78"/>
        <v>52606</v>
      </c>
      <c r="D382" s="211">
        <f t="shared" si="68"/>
        <v>0</v>
      </c>
      <c r="E382" s="212">
        <f t="shared" si="73"/>
        <v>0</v>
      </c>
      <c r="F382" s="212">
        <f t="shared" si="79"/>
        <v>0</v>
      </c>
      <c r="G382" s="213">
        <f t="shared" si="74"/>
        <v>0</v>
      </c>
      <c r="H382" s="214">
        <f t="shared" si="69"/>
        <v>0</v>
      </c>
      <c r="I382" s="212">
        <f t="shared" si="80"/>
        <v>0</v>
      </c>
      <c r="J382" s="212">
        <f t="shared" si="75"/>
        <v>0</v>
      </c>
      <c r="K382" s="215">
        <f t="shared" si="76"/>
        <v>0</v>
      </c>
      <c r="L382" s="228"/>
      <c r="M382" s="232"/>
      <c r="N382" s="216">
        <f t="shared" si="70"/>
        <v>7</v>
      </c>
      <c r="O382" s="184">
        <f t="shared" si="77"/>
        <v>24</v>
      </c>
      <c r="P382" s="185">
        <f t="shared" si="71"/>
        <v>0</v>
      </c>
      <c r="Q382" s="186"/>
      <c r="R382" s="186"/>
      <c r="S382" s="186"/>
      <c r="T382" s="186"/>
      <c r="U382" s="186"/>
      <c r="V382" s="186"/>
      <c r="W382" s="186"/>
      <c r="X382" s="186"/>
      <c r="Y382" s="186"/>
      <c r="Z382" s="186"/>
    </row>
    <row r="383" spans="1:26" x14ac:dyDescent="0.25">
      <c r="A383" s="222">
        <v>376</v>
      </c>
      <c r="B383" s="209" t="str">
        <f t="shared" si="72"/>
        <v>32-й год 4-й мес</v>
      </c>
      <c r="C383" s="210">
        <f t="shared" si="78"/>
        <v>52637</v>
      </c>
      <c r="D383" s="211">
        <f t="shared" si="68"/>
        <v>0</v>
      </c>
      <c r="E383" s="212">
        <f t="shared" si="73"/>
        <v>0</v>
      </c>
      <c r="F383" s="212">
        <f t="shared" si="79"/>
        <v>0</v>
      </c>
      <c r="G383" s="213">
        <f t="shared" si="74"/>
        <v>0</v>
      </c>
      <c r="H383" s="214">
        <f t="shared" si="69"/>
        <v>0</v>
      </c>
      <c r="I383" s="212">
        <f t="shared" si="80"/>
        <v>0</v>
      </c>
      <c r="J383" s="212">
        <f t="shared" si="75"/>
        <v>0</v>
      </c>
      <c r="K383" s="215">
        <f t="shared" si="76"/>
        <v>0</v>
      </c>
      <c r="L383" s="228"/>
      <c r="M383" s="232"/>
      <c r="N383" s="216">
        <f t="shared" si="70"/>
        <v>7</v>
      </c>
      <c r="O383" s="184">
        <f t="shared" si="77"/>
        <v>24</v>
      </c>
      <c r="P383" s="185">
        <f t="shared" si="71"/>
        <v>0</v>
      </c>
      <c r="Q383" s="186"/>
      <c r="R383" s="186"/>
      <c r="S383" s="186"/>
      <c r="T383" s="186"/>
      <c r="U383" s="186"/>
      <c r="V383" s="186"/>
      <c r="W383" s="186"/>
      <c r="X383" s="186"/>
      <c r="Y383" s="186"/>
      <c r="Z383" s="186"/>
    </row>
    <row r="384" spans="1:26" x14ac:dyDescent="0.25">
      <c r="A384" s="222">
        <v>377</v>
      </c>
      <c r="B384" s="209" t="str">
        <f t="shared" si="72"/>
        <v>32-й год 5-й мес</v>
      </c>
      <c r="C384" s="210">
        <f t="shared" si="78"/>
        <v>52666</v>
      </c>
      <c r="D384" s="211">
        <f t="shared" si="68"/>
        <v>0</v>
      </c>
      <c r="E384" s="212">
        <f t="shared" si="73"/>
        <v>0</v>
      </c>
      <c r="F384" s="212">
        <f t="shared" si="79"/>
        <v>0</v>
      </c>
      <c r="G384" s="213">
        <f t="shared" si="74"/>
        <v>0</v>
      </c>
      <c r="H384" s="214">
        <f t="shared" si="69"/>
        <v>0</v>
      </c>
      <c r="I384" s="212">
        <f t="shared" si="80"/>
        <v>0</v>
      </c>
      <c r="J384" s="212">
        <f t="shared" si="75"/>
        <v>0</v>
      </c>
      <c r="K384" s="215">
        <f t="shared" si="76"/>
        <v>0</v>
      </c>
      <c r="L384" s="228"/>
      <c r="M384" s="232"/>
      <c r="N384" s="216">
        <f t="shared" si="70"/>
        <v>7</v>
      </c>
      <c r="O384" s="184">
        <f t="shared" si="77"/>
        <v>24</v>
      </c>
      <c r="P384" s="185">
        <f t="shared" si="71"/>
        <v>0</v>
      </c>
      <c r="Q384" s="186"/>
      <c r="R384" s="186"/>
      <c r="S384" s="186"/>
      <c r="T384" s="186"/>
      <c r="U384" s="186"/>
      <c r="V384" s="186"/>
      <c r="W384" s="186"/>
      <c r="X384" s="186"/>
      <c r="Y384" s="186"/>
      <c r="Z384" s="186"/>
    </row>
    <row r="385" spans="1:26" x14ac:dyDescent="0.25">
      <c r="A385" s="222">
        <v>378</v>
      </c>
      <c r="B385" s="209" t="str">
        <f t="shared" si="72"/>
        <v>32-й год 6-й мес</v>
      </c>
      <c r="C385" s="210">
        <f t="shared" si="78"/>
        <v>52697</v>
      </c>
      <c r="D385" s="211">
        <f t="shared" si="68"/>
        <v>0</v>
      </c>
      <c r="E385" s="212">
        <f t="shared" si="73"/>
        <v>0</v>
      </c>
      <c r="F385" s="212">
        <f t="shared" si="79"/>
        <v>0</v>
      </c>
      <c r="G385" s="213">
        <f t="shared" si="74"/>
        <v>0</v>
      </c>
      <c r="H385" s="214">
        <f t="shared" si="69"/>
        <v>0</v>
      </c>
      <c r="I385" s="212">
        <f t="shared" si="80"/>
        <v>0</v>
      </c>
      <c r="J385" s="212">
        <f t="shared" si="75"/>
        <v>0</v>
      </c>
      <c r="K385" s="215">
        <f t="shared" si="76"/>
        <v>0</v>
      </c>
      <c r="L385" s="228"/>
      <c r="M385" s="232"/>
      <c r="N385" s="216">
        <f t="shared" si="70"/>
        <v>7</v>
      </c>
      <c r="O385" s="184">
        <f t="shared" si="77"/>
        <v>24</v>
      </c>
      <c r="P385" s="185">
        <f t="shared" si="71"/>
        <v>0</v>
      </c>
      <c r="Q385" s="186"/>
      <c r="R385" s="186"/>
      <c r="S385" s="186"/>
      <c r="T385" s="186"/>
      <c r="U385" s="186"/>
      <c r="V385" s="186"/>
      <c r="W385" s="186"/>
      <c r="X385" s="186"/>
      <c r="Y385" s="186"/>
      <c r="Z385" s="186"/>
    </row>
    <row r="386" spans="1:26" x14ac:dyDescent="0.25">
      <c r="A386" s="222">
        <v>379</v>
      </c>
      <c r="B386" s="209" t="str">
        <f t="shared" si="72"/>
        <v>32-й год 7-й мес</v>
      </c>
      <c r="C386" s="210">
        <f t="shared" si="78"/>
        <v>52727</v>
      </c>
      <c r="D386" s="211">
        <f t="shared" si="68"/>
        <v>0</v>
      </c>
      <c r="E386" s="212">
        <f t="shared" si="73"/>
        <v>0</v>
      </c>
      <c r="F386" s="212">
        <f t="shared" si="79"/>
        <v>0</v>
      </c>
      <c r="G386" s="213">
        <f t="shared" si="74"/>
        <v>0</v>
      </c>
      <c r="H386" s="214">
        <f t="shared" si="69"/>
        <v>0</v>
      </c>
      <c r="I386" s="212">
        <f t="shared" si="80"/>
        <v>0</v>
      </c>
      <c r="J386" s="212">
        <f t="shared" si="75"/>
        <v>0</v>
      </c>
      <c r="K386" s="215">
        <f t="shared" si="76"/>
        <v>0</v>
      </c>
      <c r="L386" s="228"/>
      <c r="M386" s="232"/>
      <c r="N386" s="216">
        <f t="shared" si="70"/>
        <v>7</v>
      </c>
      <c r="O386" s="184">
        <f t="shared" si="77"/>
        <v>24</v>
      </c>
      <c r="P386" s="185">
        <f t="shared" si="71"/>
        <v>0</v>
      </c>
      <c r="Q386" s="186"/>
      <c r="R386" s="186"/>
      <c r="S386" s="186"/>
      <c r="T386" s="186"/>
      <c r="U386" s="186"/>
      <c r="V386" s="186"/>
      <c r="W386" s="186"/>
      <c r="X386" s="186"/>
      <c r="Y386" s="186"/>
      <c r="Z386" s="186"/>
    </row>
    <row r="387" spans="1:26" x14ac:dyDescent="0.25">
      <c r="A387" s="222">
        <v>380</v>
      </c>
      <c r="B387" s="209" t="str">
        <f t="shared" si="72"/>
        <v>32-й год 8-й мес</v>
      </c>
      <c r="C387" s="210">
        <f t="shared" si="78"/>
        <v>52758</v>
      </c>
      <c r="D387" s="211">
        <f t="shared" si="68"/>
        <v>0</v>
      </c>
      <c r="E387" s="212">
        <f t="shared" si="73"/>
        <v>0</v>
      </c>
      <c r="F387" s="212">
        <f t="shared" si="79"/>
        <v>0</v>
      </c>
      <c r="G387" s="213">
        <f t="shared" si="74"/>
        <v>0</v>
      </c>
      <c r="H387" s="214">
        <f t="shared" si="69"/>
        <v>0</v>
      </c>
      <c r="I387" s="212">
        <f t="shared" si="80"/>
        <v>0</v>
      </c>
      <c r="J387" s="212">
        <f t="shared" si="75"/>
        <v>0</v>
      </c>
      <c r="K387" s="215">
        <f t="shared" si="76"/>
        <v>0</v>
      </c>
      <c r="L387" s="228"/>
      <c r="M387" s="232"/>
      <c r="N387" s="216">
        <f t="shared" si="70"/>
        <v>7</v>
      </c>
      <c r="O387" s="184">
        <f t="shared" si="77"/>
        <v>24</v>
      </c>
      <c r="P387" s="185">
        <f t="shared" si="71"/>
        <v>0</v>
      </c>
      <c r="Q387" s="186"/>
      <c r="R387" s="186"/>
      <c r="S387" s="186"/>
      <c r="T387" s="186"/>
      <c r="U387" s="186"/>
      <c r="V387" s="186"/>
      <c r="W387" s="186"/>
      <c r="X387" s="186"/>
      <c r="Y387" s="186"/>
      <c r="Z387" s="186"/>
    </row>
    <row r="388" spans="1:26" x14ac:dyDescent="0.25">
      <c r="A388" s="222">
        <v>381</v>
      </c>
      <c r="B388" s="209" t="str">
        <f t="shared" si="72"/>
        <v>32-й год 9-й мес</v>
      </c>
      <c r="C388" s="210">
        <f t="shared" si="78"/>
        <v>52788</v>
      </c>
      <c r="D388" s="211">
        <f t="shared" si="68"/>
        <v>0</v>
      </c>
      <c r="E388" s="212">
        <f t="shared" si="73"/>
        <v>0</v>
      </c>
      <c r="F388" s="212">
        <f t="shared" si="79"/>
        <v>0</v>
      </c>
      <c r="G388" s="213">
        <f t="shared" si="74"/>
        <v>0</v>
      </c>
      <c r="H388" s="214">
        <f t="shared" si="69"/>
        <v>0</v>
      </c>
      <c r="I388" s="212">
        <f t="shared" si="80"/>
        <v>0</v>
      </c>
      <c r="J388" s="212">
        <f t="shared" si="75"/>
        <v>0</v>
      </c>
      <c r="K388" s="215">
        <f t="shared" si="76"/>
        <v>0</v>
      </c>
      <c r="L388" s="228"/>
      <c r="M388" s="232"/>
      <c r="N388" s="216">
        <f t="shared" si="70"/>
        <v>7</v>
      </c>
      <c r="O388" s="184">
        <f t="shared" si="77"/>
        <v>24</v>
      </c>
      <c r="P388" s="185">
        <f t="shared" si="71"/>
        <v>0</v>
      </c>
      <c r="Q388" s="186"/>
      <c r="R388" s="186"/>
      <c r="S388" s="186"/>
      <c r="T388" s="186"/>
      <c r="U388" s="186"/>
      <c r="V388" s="186"/>
      <c r="W388" s="186"/>
      <c r="X388" s="186"/>
      <c r="Y388" s="186"/>
      <c r="Z388" s="186"/>
    </row>
    <row r="389" spans="1:26" x14ac:dyDescent="0.25">
      <c r="A389" s="222">
        <v>382</v>
      </c>
      <c r="B389" s="209" t="str">
        <f t="shared" si="72"/>
        <v>32-й год 10-й мес</v>
      </c>
      <c r="C389" s="210">
        <f t="shared" si="78"/>
        <v>52819</v>
      </c>
      <c r="D389" s="211">
        <f t="shared" si="68"/>
        <v>0</v>
      </c>
      <c r="E389" s="212">
        <f t="shared" si="73"/>
        <v>0</v>
      </c>
      <c r="F389" s="212">
        <f t="shared" si="79"/>
        <v>0</v>
      </c>
      <c r="G389" s="213">
        <f t="shared" si="74"/>
        <v>0</v>
      </c>
      <c r="H389" s="214">
        <f t="shared" si="69"/>
        <v>0</v>
      </c>
      <c r="I389" s="212">
        <f t="shared" si="80"/>
        <v>0</v>
      </c>
      <c r="J389" s="212">
        <f t="shared" si="75"/>
        <v>0</v>
      </c>
      <c r="K389" s="215">
        <f t="shared" si="76"/>
        <v>0</v>
      </c>
      <c r="L389" s="228"/>
      <c r="M389" s="232"/>
      <c r="N389" s="216">
        <f t="shared" si="70"/>
        <v>7</v>
      </c>
      <c r="O389" s="184">
        <f t="shared" si="77"/>
        <v>24</v>
      </c>
      <c r="P389" s="185">
        <f t="shared" si="71"/>
        <v>0</v>
      </c>
      <c r="Q389" s="186"/>
      <c r="R389" s="186"/>
      <c r="S389" s="186"/>
      <c r="T389" s="186"/>
      <c r="U389" s="186"/>
      <c r="V389" s="186"/>
      <c r="W389" s="186"/>
      <c r="X389" s="186"/>
      <c r="Y389" s="186"/>
      <c r="Z389" s="186"/>
    </row>
    <row r="390" spans="1:26" x14ac:dyDescent="0.25">
      <c r="A390" s="222">
        <v>383</v>
      </c>
      <c r="B390" s="209" t="str">
        <f t="shared" si="72"/>
        <v>32-й год 11-й мес</v>
      </c>
      <c r="C390" s="210">
        <f t="shared" si="78"/>
        <v>52850</v>
      </c>
      <c r="D390" s="211">
        <f t="shared" si="68"/>
        <v>0</v>
      </c>
      <c r="E390" s="212">
        <f t="shared" si="73"/>
        <v>0</v>
      </c>
      <c r="F390" s="212">
        <f t="shared" si="79"/>
        <v>0</v>
      </c>
      <c r="G390" s="213">
        <f t="shared" si="74"/>
        <v>0</v>
      </c>
      <c r="H390" s="214">
        <f t="shared" si="69"/>
        <v>0</v>
      </c>
      <c r="I390" s="212">
        <f t="shared" si="80"/>
        <v>0</v>
      </c>
      <c r="J390" s="212">
        <f t="shared" si="75"/>
        <v>0</v>
      </c>
      <c r="K390" s="215">
        <f t="shared" si="76"/>
        <v>0</v>
      </c>
      <c r="L390" s="228"/>
      <c r="M390" s="232"/>
      <c r="N390" s="216">
        <f t="shared" si="70"/>
        <v>7</v>
      </c>
      <c r="O390" s="184">
        <f t="shared" si="77"/>
        <v>24</v>
      </c>
      <c r="P390" s="185">
        <f t="shared" si="71"/>
        <v>0</v>
      </c>
      <c r="Q390" s="186"/>
      <c r="R390" s="186"/>
      <c r="S390" s="186"/>
      <c r="T390" s="186"/>
      <c r="U390" s="186"/>
      <c r="V390" s="186"/>
      <c r="W390" s="186"/>
      <c r="X390" s="186"/>
      <c r="Y390" s="186"/>
      <c r="Z390" s="186"/>
    </row>
    <row r="391" spans="1:26" x14ac:dyDescent="0.25">
      <c r="A391" s="223">
        <v>384</v>
      </c>
      <c r="B391" s="209" t="str">
        <f t="shared" si="72"/>
        <v>32-й год 12-й мес</v>
      </c>
      <c r="C391" s="210">
        <f t="shared" si="78"/>
        <v>52880</v>
      </c>
      <c r="D391" s="211">
        <f t="shared" si="68"/>
        <v>0</v>
      </c>
      <c r="E391" s="224">
        <f t="shared" si="73"/>
        <v>0</v>
      </c>
      <c r="F391" s="212">
        <f t="shared" si="79"/>
        <v>0</v>
      </c>
      <c r="G391" s="225">
        <f t="shared" si="74"/>
        <v>0</v>
      </c>
      <c r="H391" s="226">
        <f t="shared" si="69"/>
        <v>0</v>
      </c>
      <c r="I391" s="224">
        <f t="shared" si="80"/>
        <v>0</v>
      </c>
      <c r="J391" s="224">
        <f t="shared" si="75"/>
        <v>0</v>
      </c>
      <c r="K391" s="227">
        <f t="shared" si="76"/>
        <v>0</v>
      </c>
      <c r="L391" s="231"/>
      <c r="M391" s="233"/>
      <c r="N391" s="216">
        <f t="shared" si="70"/>
        <v>7</v>
      </c>
      <c r="O391" s="184">
        <f t="shared" si="77"/>
        <v>24</v>
      </c>
      <c r="P391" s="185">
        <f t="shared" si="71"/>
        <v>0</v>
      </c>
      <c r="Q391" s="186"/>
      <c r="R391" s="186"/>
      <c r="S391" s="186"/>
      <c r="T391" s="186"/>
      <c r="U391" s="186"/>
      <c r="V391" s="186"/>
      <c r="W391" s="186"/>
      <c r="X391" s="186"/>
      <c r="Y391" s="186"/>
      <c r="Z391" s="186"/>
    </row>
    <row r="392" spans="1:26" x14ac:dyDescent="0.25">
      <c r="A392" s="208">
        <v>385</v>
      </c>
      <c r="B392" s="209" t="str">
        <f t="shared" si="72"/>
        <v>33-й год 1-й мес</v>
      </c>
      <c r="C392" s="210">
        <f t="shared" si="78"/>
        <v>52911</v>
      </c>
      <c r="D392" s="211">
        <f t="shared" ref="D392:D455" si="81">IF(P392*$D$2/100/12/(1-(1+$D$2/100/12)^(-O392))&lt;G391,ROUNDUP(P392*$D$2/100/12/(1-(1+$D$2/100/12)^(-O392)),0),G391+F392)</f>
        <v>0</v>
      </c>
      <c r="E392" s="212">
        <f t="shared" si="73"/>
        <v>0</v>
      </c>
      <c r="F392" s="212">
        <f t="shared" si="79"/>
        <v>0</v>
      </c>
      <c r="G392" s="213">
        <f t="shared" si="74"/>
        <v>0</v>
      </c>
      <c r="H392" s="214">
        <f t="shared" ref="H392:H455" si="82">I392+J392</f>
        <v>0</v>
      </c>
      <c r="I392" s="212">
        <f t="shared" si="80"/>
        <v>0</v>
      </c>
      <c r="J392" s="212">
        <f t="shared" si="75"/>
        <v>0</v>
      </c>
      <c r="K392" s="215">
        <f t="shared" si="76"/>
        <v>0</v>
      </c>
      <c r="L392" s="228"/>
      <c r="M392" s="232"/>
      <c r="N392" s="216">
        <f t="shared" ref="N392:N455" si="83">IF(ISBLANK(L391),VALUE(N391),ROW(L391))</f>
        <v>7</v>
      </c>
      <c r="O392" s="184">
        <f t="shared" si="77"/>
        <v>24</v>
      </c>
      <c r="P392" s="185">
        <f t="shared" ref="P392:P455" si="84">INDEX(G:G,N392,1)</f>
        <v>0</v>
      </c>
      <c r="Q392" s="186"/>
      <c r="R392" s="186"/>
      <c r="S392" s="186"/>
      <c r="T392" s="186"/>
      <c r="U392" s="186"/>
      <c r="V392" s="186"/>
      <c r="W392" s="186"/>
      <c r="X392" s="186"/>
      <c r="Y392" s="186"/>
      <c r="Z392" s="186"/>
    </row>
    <row r="393" spans="1:26" x14ac:dyDescent="0.25">
      <c r="A393" s="208">
        <v>386</v>
      </c>
      <c r="B393" s="209" t="str">
        <f t="shared" ref="B393:B456" si="85">CONCATENATE(INT((A393-1)/12)+1,"-й год ",A393-1-INT((A393-1)/12)*12+1,"-й мес")</f>
        <v>33-й год 2-й мес</v>
      </c>
      <c r="C393" s="210">
        <f t="shared" si="78"/>
        <v>52941</v>
      </c>
      <c r="D393" s="211">
        <f t="shared" si="81"/>
        <v>0</v>
      </c>
      <c r="E393" s="212">
        <f t="shared" ref="E393:E456" si="86">D393-F393</f>
        <v>0</v>
      </c>
      <c r="F393" s="212">
        <f t="shared" si="79"/>
        <v>0</v>
      </c>
      <c r="G393" s="213">
        <f t="shared" ref="G393:G456" si="87">G392-E393-L393-M393</f>
        <v>0</v>
      </c>
      <c r="H393" s="214">
        <f t="shared" si="82"/>
        <v>0</v>
      </c>
      <c r="I393" s="212">
        <f t="shared" si="80"/>
        <v>0</v>
      </c>
      <c r="J393" s="212">
        <f t="shared" ref="J393:J456" si="88">K392*$D$2/12/100</f>
        <v>0</v>
      </c>
      <c r="K393" s="215">
        <f t="shared" ref="K393:K456" si="89">K392-I393-L393-M393</f>
        <v>0</v>
      </c>
      <c r="L393" s="228"/>
      <c r="M393" s="232"/>
      <c r="N393" s="216">
        <f t="shared" si="83"/>
        <v>7</v>
      </c>
      <c r="O393" s="184">
        <f t="shared" ref="O393:O456" si="90">O392+N392-N393</f>
        <v>24</v>
      </c>
      <c r="P393" s="185">
        <f t="shared" si="84"/>
        <v>0</v>
      </c>
      <c r="Q393" s="186"/>
      <c r="R393" s="186"/>
      <c r="S393" s="186"/>
      <c r="T393" s="186"/>
      <c r="U393" s="186"/>
      <c r="V393" s="186"/>
      <c r="W393" s="186"/>
      <c r="X393" s="186"/>
      <c r="Y393" s="186"/>
      <c r="Z393" s="186"/>
    </row>
    <row r="394" spans="1:26" x14ac:dyDescent="0.25">
      <c r="A394" s="208">
        <v>387</v>
      </c>
      <c r="B394" s="209" t="str">
        <f t="shared" si="85"/>
        <v>33-й год 3-й мес</v>
      </c>
      <c r="C394" s="210">
        <f t="shared" ref="C394:C457" si="91">DATE(YEAR(C393),MONTH(C393)+1,DAY(C393))</f>
        <v>52972</v>
      </c>
      <c r="D394" s="211">
        <f t="shared" si="81"/>
        <v>0</v>
      </c>
      <c r="E394" s="212">
        <f t="shared" si="86"/>
        <v>0</v>
      </c>
      <c r="F394" s="212">
        <f t="shared" ref="F394:F457" si="92">G393*$D$2*(C394-C393)/(DATE(YEAR(C394)+1,1,1)-DATE(YEAR(C394),1,1))/100</f>
        <v>0</v>
      </c>
      <c r="G394" s="213">
        <f t="shared" si="87"/>
        <v>0</v>
      </c>
      <c r="H394" s="214">
        <f t="shared" si="82"/>
        <v>0</v>
      </c>
      <c r="I394" s="212">
        <f t="shared" ref="I394:I457" si="93">IF($D$1/$D$3&lt;K393,$D$1/$D$3,K393)</f>
        <v>0</v>
      </c>
      <c r="J394" s="212">
        <f t="shared" si="88"/>
        <v>0</v>
      </c>
      <c r="K394" s="215">
        <f t="shared" si="89"/>
        <v>0</v>
      </c>
      <c r="L394" s="228"/>
      <c r="M394" s="232"/>
      <c r="N394" s="216">
        <f t="shared" si="83"/>
        <v>7</v>
      </c>
      <c r="O394" s="184">
        <f t="shared" si="90"/>
        <v>24</v>
      </c>
      <c r="P394" s="185">
        <f t="shared" si="84"/>
        <v>0</v>
      </c>
      <c r="Q394" s="186"/>
      <c r="R394" s="186"/>
      <c r="S394" s="186"/>
      <c r="T394" s="186"/>
      <c r="U394" s="186"/>
      <c r="V394" s="186"/>
      <c r="W394" s="186"/>
      <c r="X394" s="186"/>
      <c r="Y394" s="186"/>
      <c r="Z394" s="186"/>
    </row>
    <row r="395" spans="1:26" x14ac:dyDescent="0.25">
      <c r="A395" s="208">
        <v>388</v>
      </c>
      <c r="B395" s="209" t="str">
        <f t="shared" si="85"/>
        <v>33-й год 4-й мес</v>
      </c>
      <c r="C395" s="210">
        <f t="shared" si="91"/>
        <v>53003</v>
      </c>
      <c r="D395" s="211">
        <f t="shared" si="81"/>
        <v>0</v>
      </c>
      <c r="E395" s="212">
        <f t="shared" si="86"/>
        <v>0</v>
      </c>
      <c r="F395" s="212">
        <f t="shared" si="92"/>
        <v>0</v>
      </c>
      <c r="G395" s="213">
        <f t="shared" si="87"/>
        <v>0</v>
      </c>
      <c r="H395" s="214">
        <f t="shared" si="82"/>
        <v>0</v>
      </c>
      <c r="I395" s="212">
        <f t="shared" si="93"/>
        <v>0</v>
      </c>
      <c r="J395" s="212">
        <f t="shared" si="88"/>
        <v>0</v>
      </c>
      <c r="K395" s="215">
        <f t="shared" si="89"/>
        <v>0</v>
      </c>
      <c r="L395" s="228"/>
      <c r="M395" s="232"/>
      <c r="N395" s="216">
        <f t="shared" si="83"/>
        <v>7</v>
      </c>
      <c r="O395" s="184">
        <f t="shared" si="90"/>
        <v>24</v>
      </c>
      <c r="P395" s="185">
        <f t="shared" si="84"/>
        <v>0</v>
      </c>
      <c r="Q395" s="186"/>
      <c r="R395" s="186"/>
      <c r="S395" s="186"/>
      <c r="T395" s="186"/>
      <c r="U395" s="186"/>
      <c r="V395" s="186"/>
      <c r="W395" s="186"/>
      <c r="X395" s="186"/>
      <c r="Y395" s="186"/>
      <c r="Z395" s="186"/>
    </row>
    <row r="396" spans="1:26" x14ac:dyDescent="0.25">
      <c r="A396" s="208">
        <v>389</v>
      </c>
      <c r="B396" s="209" t="str">
        <f t="shared" si="85"/>
        <v>33-й год 5-й мес</v>
      </c>
      <c r="C396" s="210">
        <f t="shared" si="91"/>
        <v>53031</v>
      </c>
      <c r="D396" s="211">
        <f t="shared" si="81"/>
        <v>0</v>
      </c>
      <c r="E396" s="212">
        <f t="shared" si="86"/>
        <v>0</v>
      </c>
      <c r="F396" s="212">
        <f t="shared" si="92"/>
        <v>0</v>
      </c>
      <c r="G396" s="213">
        <f t="shared" si="87"/>
        <v>0</v>
      </c>
      <c r="H396" s="214">
        <f t="shared" si="82"/>
        <v>0</v>
      </c>
      <c r="I396" s="212">
        <f t="shared" si="93"/>
        <v>0</v>
      </c>
      <c r="J396" s="212">
        <f t="shared" si="88"/>
        <v>0</v>
      </c>
      <c r="K396" s="215">
        <f t="shared" si="89"/>
        <v>0</v>
      </c>
      <c r="L396" s="228"/>
      <c r="M396" s="232"/>
      <c r="N396" s="216">
        <f t="shared" si="83"/>
        <v>7</v>
      </c>
      <c r="O396" s="184">
        <f t="shared" si="90"/>
        <v>24</v>
      </c>
      <c r="P396" s="185">
        <f t="shared" si="84"/>
        <v>0</v>
      </c>
      <c r="Q396" s="186"/>
      <c r="R396" s="186"/>
      <c r="S396" s="186"/>
      <c r="T396" s="186"/>
      <c r="U396" s="186"/>
      <c r="V396" s="186"/>
      <c r="W396" s="186"/>
      <c r="X396" s="186"/>
      <c r="Y396" s="186"/>
      <c r="Z396" s="186"/>
    </row>
    <row r="397" spans="1:26" x14ac:dyDescent="0.25">
      <c r="A397" s="208">
        <v>390</v>
      </c>
      <c r="B397" s="209" t="str">
        <f t="shared" si="85"/>
        <v>33-й год 6-й мес</v>
      </c>
      <c r="C397" s="210">
        <f t="shared" si="91"/>
        <v>53062</v>
      </c>
      <c r="D397" s="211">
        <f t="shared" si="81"/>
        <v>0</v>
      </c>
      <c r="E397" s="212">
        <f t="shared" si="86"/>
        <v>0</v>
      </c>
      <c r="F397" s="212">
        <f t="shared" si="92"/>
        <v>0</v>
      </c>
      <c r="G397" s="213">
        <f t="shared" si="87"/>
        <v>0</v>
      </c>
      <c r="H397" s="214">
        <f t="shared" si="82"/>
        <v>0</v>
      </c>
      <c r="I397" s="212">
        <f t="shared" si="93"/>
        <v>0</v>
      </c>
      <c r="J397" s="212">
        <f t="shared" si="88"/>
        <v>0</v>
      </c>
      <c r="K397" s="215">
        <f t="shared" si="89"/>
        <v>0</v>
      </c>
      <c r="L397" s="228"/>
      <c r="M397" s="232"/>
      <c r="N397" s="216">
        <f t="shared" si="83"/>
        <v>7</v>
      </c>
      <c r="O397" s="184">
        <f t="shared" si="90"/>
        <v>24</v>
      </c>
      <c r="P397" s="185">
        <f t="shared" si="84"/>
        <v>0</v>
      </c>
      <c r="Q397" s="186"/>
      <c r="R397" s="186"/>
      <c r="S397" s="186"/>
      <c r="T397" s="186"/>
      <c r="U397" s="186"/>
      <c r="V397" s="186"/>
      <c r="W397" s="186"/>
      <c r="X397" s="186"/>
      <c r="Y397" s="186"/>
      <c r="Z397" s="186"/>
    </row>
    <row r="398" spans="1:26" x14ac:dyDescent="0.25">
      <c r="A398" s="208">
        <v>391</v>
      </c>
      <c r="B398" s="209" t="str">
        <f t="shared" si="85"/>
        <v>33-й год 7-й мес</v>
      </c>
      <c r="C398" s="210">
        <f t="shared" si="91"/>
        <v>53092</v>
      </c>
      <c r="D398" s="211">
        <f t="shared" si="81"/>
        <v>0</v>
      </c>
      <c r="E398" s="212">
        <f t="shared" si="86"/>
        <v>0</v>
      </c>
      <c r="F398" s="212">
        <f t="shared" si="92"/>
        <v>0</v>
      </c>
      <c r="G398" s="213">
        <f t="shared" si="87"/>
        <v>0</v>
      </c>
      <c r="H398" s="214">
        <f t="shared" si="82"/>
        <v>0</v>
      </c>
      <c r="I398" s="212">
        <f t="shared" si="93"/>
        <v>0</v>
      </c>
      <c r="J398" s="212">
        <f t="shared" si="88"/>
        <v>0</v>
      </c>
      <c r="K398" s="215">
        <f t="shared" si="89"/>
        <v>0</v>
      </c>
      <c r="L398" s="228"/>
      <c r="M398" s="232"/>
      <c r="N398" s="216">
        <f t="shared" si="83"/>
        <v>7</v>
      </c>
      <c r="O398" s="184">
        <f t="shared" si="90"/>
        <v>24</v>
      </c>
      <c r="P398" s="185">
        <f t="shared" si="84"/>
        <v>0</v>
      </c>
      <c r="Q398" s="186"/>
      <c r="R398" s="186"/>
      <c r="S398" s="186"/>
      <c r="T398" s="186"/>
      <c r="U398" s="186"/>
      <c r="V398" s="186"/>
      <c r="W398" s="186"/>
      <c r="X398" s="186"/>
      <c r="Y398" s="186"/>
      <c r="Z398" s="186"/>
    </row>
    <row r="399" spans="1:26" x14ac:dyDescent="0.25">
      <c r="A399" s="208">
        <v>392</v>
      </c>
      <c r="B399" s="209" t="str">
        <f t="shared" si="85"/>
        <v>33-й год 8-й мес</v>
      </c>
      <c r="C399" s="210">
        <f t="shared" si="91"/>
        <v>53123</v>
      </c>
      <c r="D399" s="211">
        <f t="shared" si="81"/>
        <v>0</v>
      </c>
      <c r="E399" s="212">
        <f t="shared" si="86"/>
        <v>0</v>
      </c>
      <c r="F399" s="212">
        <f t="shared" si="92"/>
        <v>0</v>
      </c>
      <c r="G399" s="213">
        <f t="shared" si="87"/>
        <v>0</v>
      </c>
      <c r="H399" s="214">
        <f t="shared" si="82"/>
        <v>0</v>
      </c>
      <c r="I399" s="212">
        <f t="shared" si="93"/>
        <v>0</v>
      </c>
      <c r="J399" s="212">
        <f t="shared" si="88"/>
        <v>0</v>
      </c>
      <c r="K399" s="215">
        <f t="shared" si="89"/>
        <v>0</v>
      </c>
      <c r="L399" s="228"/>
      <c r="M399" s="232"/>
      <c r="N399" s="216">
        <f t="shared" si="83"/>
        <v>7</v>
      </c>
      <c r="O399" s="184">
        <f t="shared" si="90"/>
        <v>24</v>
      </c>
      <c r="P399" s="185">
        <f t="shared" si="84"/>
        <v>0</v>
      </c>
      <c r="Q399" s="186"/>
      <c r="R399" s="186"/>
      <c r="S399" s="186"/>
      <c r="T399" s="186"/>
      <c r="U399" s="186"/>
      <c r="V399" s="186"/>
      <c r="W399" s="186"/>
      <c r="X399" s="186"/>
      <c r="Y399" s="186"/>
      <c r="Z399" s="186"/>
    </row>
    <row r="400" spans="1:26" x14ac:dyDescent="0.25">
      <c r="A400" s="208">
        <v>393</v>
      </c>
      <c r="B400" s="209" t="str">
        <f t="shared" si="85"/>
        <v>33-й год 9-й мес</v>
      </c>
      <c r="C400" s="210">
        <f t="shared" si="91"/>
        <v>53153</v>
      </c>
      <c r="D400" s="211">
        <f t="shared" si="81"/>
        <v>0</v>
      </c>
      <c r="E400" s="212">
        <f t="shared" si="86"/>
        <v>0</v>
      </c>
      <c r="F400" s="212">
        <f t="shared" si="92"/>
        <v>0</v>
      </c>
      <c r="G400" s="213">
        <f t="shared" si="87"/>
        <v>0</v>
      </c>
      <c r="H400" s="214">
        <f t="shared" si="82"/>
        <v>0</v>
      </c>
      <c r="I400" s="212">
        <f t="shared" si="93"/>
        <v>0</v>
      </c>
      <c r="J400" s="212">
        <f t="shared" si="88"/>
        <v>0</v>
      </c>
      <c r="K400" s="215">
        <f t="shared" si="89"/>
        <v>0</v>
      </c>
      <c r="L400" s="228"/>
      <c r="M400" s="232"/>
      <c r="N400" s="216">
        <f t="shared" si="83"/>
        <v>7</v>
      </c>
      <c r="O400" s="184">
        <f t="shared" si="90"/>
        <v>24</v>
      </c>
      <c r="P400" s="185">
        <f t="shared" si="84"/>
        <v>0</v>
      </c>
      <c r="Q400" s="186"/>
      <c r="R400" s="186"/>
      <c r="S400" s="186"/>
      <c r="T400" s="186"/>
      <c r="U400" s="186"/>
      <c r="V400" s="186"/>
      <c r="W400" s="186"/>
      <c r="X400" s="186"/>
      <c r="Y400" s="186"/>
      <c r="Z400" s="186"/>
    </row>
    <row r="401" spans="1:26" x14ac:dyDescent="0.25">
      <c r="A401" s="208">
        <v>394</v>
      </c>
      <c r="B401" s="209" t="str">
        <f t="shared" si="85"/>
        <v>33-й год 10-й мес</v>
      </c>
      <c r="C401" s="210">
        <f t="shared" si="91"/>
        <v>53184</v>
      </c>
      <c r="D401" s="211">
        <f t="shared" si="81"/>
        <v>0</v>
      </c>
      <c r="E401" s="212">
        <f t="shared" si="86"/>
        <v>0</v>
      </c>
      <c r="F401" s="212">
        <f t="shared" si="92"/>
        <v>0</v>
      </c>
      <c r="G401" s="213">
        <f t="shared" si="87"/>
        <v>0</v>
      </c>
      <c r="H401" s="214">
        <f t="shared" si="82"/>
        <v>0</v>
      </c>
      <c r="I401" s="212">
        <f t="shared" si="93"/>
        <v>0</v>
      </c>
      <c r="J401" s="212">
        <f t="shared" si="88"/>
        <v>0</v>
      </c>
      <c r="K401" s="215">
        <f t="shared" si="89"/>
        <v>0</v>
      </c>
      <c r="L401" s="228"/>
      <c r="M401" s="232"/>
      <c r="N401" s="216">
        <f t="shared" si="83"/>
        <v>7</v>
      </c>
      <c r="O401" s="184">
        <f t="shared" si="90"/>
        <v>24</v>
      </c>
      <c r="P401" s="185">
        <f t="shared" si="84"/>
        <v>0</v>
      </c>
      <c r="Q401" s="186"/>
      <c r="R401" s="186"/>
      <c r="S401" s="186"/>
      <c r="T401" s="186"/>
      <c r="U401" s="186"/>
      <c r="V401" s="186"/>
      <c r="W401" s="186"/>
      <c r="X401" s="186"/>
      <c r="Y401" s="186"/>
      <c r="Z401" s="186"/>
    </row>
    <row r="402" spans="1:26" x14ac:dyDescent="0.25">
      <c r="A402" s="208">
        <v>395</v>
      </c>
      <c r="B402" s="209" t="str">
        <f t="shared" si="85"/>
        <v>33-й год 11-й мес</v>
      </c>
      <c r="C402" s="210">
        <f t="shared" si="91"/>
        <v>53215</v>
      </c>
      <c r="D402" s="211">
        <f t="shared" si="81"/>
        <v>0</v>
      </c>
      <c r="E402" s="212">
        <f t="shared" si="86"/>
        <v>0</v>
      </c>
      <c r="F402" s="212">
        <f t="shared" si="92"/>
        <v>0</v>
      </c>
      <c r="G402" s="213">
        <f t="shared" si="87"/>
        <v>0</v>
      </c>
      <c r="H402" s="214">
        <f t="shared" si="82"/>
        <v>0</v>
      </c>
      <c r="I402" s="212">
        <f t="shared" si="93"/>
        <v>0</v>
      </c>
      <c r="J402" s="212">
        <f t="shared" si="88"/>
        <v>0</v>
      </c>
      <c r="K402" s="215">
        <f t="shared" si="89"/>
        <v>0</v>
      </c>
      <c r="L402" s="228"/>
      <c r="M402" s="232"/>
      <c r="N402" s="216">
        <f t="shared" si="83"/>
        <v>7</v>
      </c>
      <c r="O402" s="184">
        <f t="shared" si="90"/>
        <v>24</v>
      </c>
      <c r="P402" s="185">
        <f t="shared" si="84"/>
        <v>0</v>
      </c>
      <c r="Q402" s="186"/>
      <c r="R402" s="186"/>
      <c r="S402" s="186"/>
      <c r="T402" s="186"/>
      <c r="U402" s="186"/>
      <c r="V402" s="186"/>
      <c r="W402" s="186"/>
      <c r="X402" s="186"/>
      <c r="Y402" s="186"/>
      <c r="Z402" s="186"/>
    </row>
    <row r="403" spans="1:26" x14ac:dyDescent="0.25">
      <c r="A403" s="208">
        <v>396</v>
      </c>
      <c r="B403" s="209" t="str">
        <f t="shared" si="85"/>
        <v>33-й год 12-й мес</v>
      </c>
      <c r="C403" s="210">
        <f t="shared" si="91"/>
        <v>53245</v>
      </c>
      <c r="D403" s="211">
        <f t="shared" si="81"/>
        <v>0</v>
      </c>
      <c r="E403" s="212">
        <f t="shared" si="86"/>
        <v>0</v>
      </c>
      <c r="F403" s="212">
        <f t="shared" si="92"/>
        <v>0</v>
      </c>
      <c r="G403" s="213">
        <f t="shared" si="87"/>
        <v>0</v>
      </c>
      <c r="H403" s="214">
        <f t="shared" si="82"/>
        <v>0</v>
      </c>
      <c r="I403" s="212">
        <f t="shared" si="93"/>
        <v>0</v>
      </c>
      <c r="J403" s="212">
        <f t="shared" si="88"/>
        <v>0</v>
      </c>
      <c r="K403" s="215">
        <f t="shared" si="89"/>
        <v>0</v>
      </c>
      <c r="L403" s="228"/>
      <c r="M403" s="232"/>
      <c r="N403" s="216">
        <f t="shared" si="83"/>
        <v>7</v>
      </c>
      <c r="O403" s="184">
        <f t="shared" si="90"/>
        <v>24</v>
      </c>
      <c r="P403" s="185">
        <f t="shared" si="84"/>
        <v>0</v>
      </c>
      <c r="Q403" s="186"/>
      <c r="R403" s="186"/>
      <c r="S403" s="186"/>
      <c r="T403" s="186"/>
      <c r="U403" s="186"/>
      <c r="V403" s="186"/>
      <c r="W403" s="186"/>
      <c r="X403" s="186"/>
      <c r="Y403" s="186"/>
      <c r="Z403" s="186"/>
    </row>
    <row r="404" spans="1:26" x14ac:dyDescent="0.25">
      <c r="A404" s="217">
        <v>397</v>
      </c>
      <c r="B404" s="209" t="str">
        <f t="shared" si="85"/>
        <v>34-й год 1-й мес</v>
      </c>
      <c r="C404" s="210">
        <f t="shared" si="91"/>
        <v>53276</v>
      </c>
      <c r="D404" s="211">
        <f t="shared" si="81"/>
        <v>0</v>
      </c>
      <c r="E404" s="218">
        <f t="shared" si="86"/>
        <v>0</v>
      </c>
      <c r="F404" s="212">
        <f t="shared" si="92"/>
        <v>0</v>
      </c>
      <c r="G404" s="219">
        <f t="shared" si="87"/>
        <v>0</v>
      </c>
      <c r="H404" s="220">
        <f t="shared" si="82"/>
        <v>0</v>
      </c>
      <c r="I404" s="218">
        <f t="shared" si="93"/>
        <v>0</v>
      </c>
      <c r="J404" s="218">
        <f t="shared" si="88"/>
        <v>0</v>
      </c>
      <c r="K404" s="221">
        <f t="shared" si="89"/>
        <v>0</v>
      </c>
      <c r="L404" s="230"/>
      <c r="M404" s="229"/>
      <c r="N404" s="216">
        <f t="shared" si="83"/>
        <v>7</v>
      </c>
      <c r="O404" s="184">
        <f t="shared" si="90"/>
        <v>24</v>
      </c>
      <c r="P404" s="185">
        <f t="shared" si="84"/>
        <v>0</v>
      </c>
      <c r="Q404" s="186"/>
      <c r="R404" s="186"/>
      <c r="S404" s="186"/>
      <c r="T404" s="186"/>
      <c r="U404" s="186"/>
      <c r="V404" s="186"/>
      <c r="W404" s="186"/>
      <c r="X404" s="186"/>
      <c r="Y404" s="186"/>
      <c r="Z404" s="186"/>
    </row>
    <row r="405" spans="1:26" x14ac:dyDescent="0.25">
      <c r="A405" s="222">
        <v>398</v>
      </c>
      <c r="B405" s="209" t="str">
        <f t="shared" si="85"/>
        <v>34-й год 2-й мес</v>
      </c>
      <c r="C405" s="210">
        <f t="shared" si="91"/>
        <v>53306</v>
      </c>
      <c r="D405" s="211">
        <f t="shared" si="81"/>
        <v>0</v>
      </c>
      <c r="E405" s="212">
        <f t="shared" si="86"/>
        <v>0</v>
      </c>
      <c r="F405" s="212">
        <f t="shared" si="92"/>
        <v>0</v>
      </c>
      <c r="G405" s="213">
        <f t="shared" si="87"/>
        <v>0</v>
      </c>
      <c r="H405" s="214">
        <f t="shared" si="82"/>
        <v>0</v>
      </c>
      <c r="I405" s="212">
        <f t="shared" si="93"/>
        <v>0</v>
      </c>
      <c r="J405" s="212">
        <f t="shared" si="88"/>
        <v>0</v>
      </c>
      <c r="K405" s="215">
        <f t="shared" si="89"/>
        <v>0</v>
      </c>
      <c r="L405" s="228"/>
      <c r="M405" s="232"/>
      <c r="N405" s="216">
        <f t="shared" si="83"/>
        <v>7</v>
      </c>
      <c r="O405" s="184">
        <f t="shared" si="90"/>
        <v>24</v>
      </c>
      <c r="P405" s="185">
        <f t="shared" si="84"/>
        <v>0</v>
      </c>
      <c r="Q405" s="186"/>
      <c r="R405" s="186"/>
      <c r="S405" s="186"/>
      <c r="T405" s="186"/>
      <c r="U405" s="186"/>
      <c r="V405" s="186"/>
      <c r="W405" s="186"/>
      <c r="X405" s="186"/>
      <c r="Y405" s="186"/>
      <c r="Z405" s="186"/>
    </row>
    <row r="406" spans="1:26" x14ac:dyDescent="0.25">
      <c r="A406" s="222">
        <v>399</v>
      </c>
      <c r="B406" s="209" t="str">
        <f t="shared" si="85"/>
        <v>34-й год 3-й мес</v>
      </c>
      <c r="C406" s="210">
        <f t="shared" si="91"/>
        <v>53337</v>
      </c>
      <c r="D406" s="211">
        <f t="shared" si="81"/>
        <v>0</v>
      </c>
      <c r="E406" s="212">
        <f t="shared" si="86"/>
        <v>0</v>
      </c>
      <c r="F406" s="212">
        <f t="shared" si="92"/>
        <v>0</v>
      </c>
      <c r="G406" s="213">
        <f t="shared" si="87"/>
        <v>0</v>
      </c>
      <c r="H406" s="214">
        <f t="shared" si="82"/>
        <v>0</v>
      </c>
      <c r="I406" s="212">
        <f t="shared" si="93"/>
        <v>0</v>
      </c>
      <c r="J406" s="212">
        <f t="shared" si="88"/>
        <v>0</v>
      </c>
      <c r="K406" s="215">
        <f t="shared" si="89"/>
        <v>0</v>
      </c>
      <c r="L406" s="228"/>
      <c r="M406" s="232"/>
      <c r="N406" s="216">
        <f t="shared" si="83"/>
        <v>7</v>
      </c>
      <c r="O406" s="184">
        <f t="shared" si="90"/>
        <v>24</v>
      </c>
      <c r="P406" s="185">
        <f t="shared" si="84"/>
        <v>0</v>
      </c>
      <c r="Q406" s="186"/>
      <c r="R406" s="186"/>
      <c r="S406" s="186"/>
      <c r="T406" s="186"/>
      <c r="U406" s="186"/>
      <c r="V406" s="186"/>
      <c r="W406" s="186"/>
      <c r="X406" s="186"/>
      <c r="Y406" s="186"/>
      <c r="Z406" s="186"/>
    </row>
    <row r="407" spans="1:26" x14ac:dyDescent="0.25">
      <c r="A407" s="222">
        <v>400</v>
      </c>
      <c r="B407" s="209" t="str">
        <f t="shared" si="85"/>
        <v>34-й год 4-й мес</v>
      </c>
      <c r="C407" s="210">
        <f t="shared" si="91"/>
        <v>53368</v>
      </c>
      <c r="D407" s="211">
        <f t="shared" si="81"/>
        <v>0</v>
      </c>
      <c r="E407" s="212">
        <f t="shared" si="86"/>
        <v>0</v>
      </c>
      <c r="F407" s="212">
        <f t="shared" si="92"/>
        <v>0</v>
      </c>
      <c r="G407" s="213">
        <f t="shared" si="87"/>
        <v>0</v>
      </c>
      <c r="H407" s="214">
        <f t="shared" si="82"/>
        <v>0</v>
      </c>
      <c r="I407" s="212">
        <f t="shared" si="93"/>
        <v>0</v>
      </c>
      <c r="J407" s="212">
        <f t="shared" si="88"/>
        <v>0</v>
      </c>
      <c r="K407" s="215">
        <f t="shared" si="89"/>
        <v>0</v>
      </c>
      <c r="L407" s="228"/>
      <c r="M407" s="232"/>
      <c r="N407" s="216">
        <f t="shared" si="83"/>
        <v>7</v>
      </c>
      <c r="O407" s="184">
        <f t="shared" si="90"/>
        <v>24</v>
      </c>
      <c r="P407" s="185">
        <f t="shared" si="84"/>
        <v>0</v>
      </c>
      <c r="Q407" s="186"/>
      <c r="R407" s="186"/>
      <c r="S407" s="186"/>
      <c r="T407" s="186"/>
      <c r="U407" s="186"/>
      <c r="V407" s="186"/>
      <c r="W407" s="186"/>
      <c r="X407" s="186"/>
      <c r="Y407" s="186"/>
      <c r="Z407" s="186"/>
    </row>
    <row r="408" spans="1:26" x14ac:dyDescent="0.25">
      <c r="A408" s="222">
        <v>401</v>
      </c>
      <c r="B408" s="209" t="str">
        <f t="shared" si="85"/>
        <v>34-й год 5-й мес</v>
      </c>
      <c r="C408" s="210">
        <f t="shared" si="91"/>
        <v>53396</v>
      </c>
      <c r="D408" s="211">
        <f t="shared" si="81"/>
        <v>0</v>
      </c>
      <c r="E408" s="212">
        <f t="shared" si="86"/>
        <v>0</v>
      </c>
      <c r="F408" s="212">
        <f t="shared" si="92"/>
        <v>0</v>
      </c>
      <c r="G408" s="213">
        <f t="shared" si="87"/>
        <v>0</v>
      </c>
      <c r="H408" s="214">
        <f t="shared" si="82"/>
        <v>0</v>
      </c>
      <c r="I408" s="212">
        <f t="shared" si="93"/>
        <v>0</v>
      </c>
      <c r="J408" s="212">
        <f t="shared" si="88"/>
        <v>0</v>
      </c>
      <c r="K408" s="215">
        <f t="shared" si="89"/>
        <v>0</v>
      </c>
      <c r="L408" s="228"/>
      <c r="M408" s="232"/>
      <c r="N408" s="216">
        <f t="shared" si="83"/>
        <v>7</v>
      </c>
      <c r="O408" s="184">
        <f t="shared" si="90"/>
        <v>24</v>
      </c>
      <c r="P408" s="185">
        <f t="shared" si="84"/>
        <v>0</v>
      </c>
      <c r="Q408" s="186"/>
      <c r="R408" s="186"/>
      <c r="S408" s="186"/>
      <c r="T408" s="186"/>
      <c r="U408" s="186"/>
      <c r="V408" s="186"/>
      <c r="W408" s="186"/>
      <c r="X408" s="186"/>
      <c r="Y408" s="186"/>
      <c r="Z408" s="186"/>
    </row>
    <row r="409" spans="1:26" x14ac:dyDescent="0.25">
      <c r="A409" s="222">
        <v>402</v>
      </c>
      <c r="B409" s="209" t="str">
        <f t="shared" si="85"/>
        <v>34-й год 6-й мес</v>
      </c>
      <c r="C409" s="210">
        <f t="shared" si="91"/>
        <v>53427</v>
      </c>
      <c r="D409" s="211">
        <f t="shared" si="81"/>
        <v>0</v>
      </c>
      <c r="E409" s="212">
        <f t="shared" si="86"/>
        <v>0</v>
      </c>
      <c r="F409" s="212">
        <f t="shared" si="92"/>
        <v>0</v>
      </c>
      <c r="G409" s="213">
        <f t="shared" si="87"/>
        <v>0</v>
      </c>
      <c r="H409" s="214">
        <f t="shared" si="82"/>
        <v>0</v>
      </c>
      <c r="I409" s="212">
        <f t="shared" si="93"/>
        <v>0</v>
      </c>
      <c r="J409" s="212">
        <f t="shared" si="88"/>
        <v>0</v>
      </c>
      <c r="K409" s="215">
        <f t="shared" si="89"/>
        <v>0</v>
      </c>
      <c r="L409" s="228"/>
      <c r="M409" s="232"/>
      <c r="N409" s="216">
        <f t="shared" si="83"/>
        <v>7</v>
      </c>
      <c r="O409" s="184">
        <f t="shared" si="90"/>
        <v>24</v>
      </c>
      <c r="P409" s="185">
        <f t="shared" si="84"/>
        <v>0</v>
      </c>
      <c r="Q409" s="186"/>
      <c r="R409" s="186"/>
      <c r="S409" s="186"/>
      <c r="T409" s="186"/>
      <c r="U409" s="186"/>
      <c r="V409" s="186"/>
      <c r="W409" s="186"/>
      <c r="X409" s="186"/>
      <c r="Y409" s="186"/>
      <c r="Z409" s="186"/>
    </row>
    <row r="410" spans="1:26" x14ac:dyDescent="0.25">
      <c r="A410" s="222">
        <v>403</v>
      </c>
      <c r="B410" s="209" t="str">
        <f t="shared" si="85"/>
        <v>34-й год 7-й мес</v>
      </c>
      <c r="C410" s="210">
        <f t="shared" si="91"/>
        <v>53457</v>
      </c>
      <c r="D410" s="211">
        <f t="shared" si="81"/>
        <v>0</v>
      </c>
      <c r="E410" s="212">
        <f t="shared" si="86"/>
        <v>0</v>
      </c>
      <c r="F410" s="212">
        <f t="shared" si="92"/>
        <v>0</v>
      </c>
      <c r="G410" s="213">
        <f t="shared" si="87"/>
        <v>0</v>
      </c>
      <c r="H410" s="214">
        <f t="shared" si="82"/>
        <v>0</v>
      </c>
      <c r="I410" s="212">
        <f t="shared" si="93"/>
        <v>0</v>
      </c>
      <c r="J410" s="212">
        <f t="shared" si="88"/>
        <v>0</v>
      </c>
      <c r="K410" s="215">
        <f t="shared" si="89"/>
        <v>0</v>
      </c>
      <c r="L410" s="228"/>
      <c r="M410" s="232"/>
      <c r="N410" s="216">
        <f t="shared" si="83"/>
        <v>7</v>
      </c>
      <c r="O410" s="184">
        <f t="shared" si="90"/>
        <v>24</v>
      </c>
      <c r="P410" s="185">
        <f t="shared" si="84"/>
        <v>0</v>
      </c>
      <c r="Q410" s="186"/>
      <c r="R410" s="186"/>
      <c r="S410" s="186"/>
      <c r="T410" s="186"/>
      <c r="U410" s="186"/>
      <c r="V410" s="186"/>
      <c r="W410" s="186"/>
      <c r="X410" s="186"/>
      <c r="Y410" s="186"/>
      <c r="Z410" s="186"/>
    </row>
    <row r="411" spans="1:26" x14ac:dyDescent="0.25">
      <c r="A411" s="222">
        <v>404</v>
      </c>
      <c r="B411" s="209" t="str">
        <f t="shared" si="85"/>
        <v>34-й год 8-й мес</v>
      </c>
      <c r="C411" s="210">
        <f t="shared" si="91"/>
        <v>53488</v>
      </c>
      <c r="D411" s="211">
        <f t="shared" si="81"/>
        <v>0</v>
      </c>
      <c r="E411" s="212">
        <f t="shared" si="86"/>
        <v>0</v>
      </c>
      <c r="F411" s="212">
        <f t="shared" si="92"/>
        <v>0</v>
      </c>
      <c r="G411" s="213">
        <f t="shared" si="87"/>
        <v>0</v>
      </c>
      <c r="H411" s="214">
        <f t="shared" si="82"/>
        <v>0</v>
      </c>
      <c r="I411" s="212">
        <f t="shared" si="93"/>
        <v>0</v>
      </c>
      <c r="J411" s="212">
        <f t="shared" si="88"/>
        <v>0</v>
      </c>
      <c r="K411" s="215">
        <f t="shared" si="89"/>
        <v>0</v>
      </c>
      <c r="L411" s="228"/>
      <c r="M411" s="232"/>
      <c r="N411" s="216">
        <f t="shared" si="83"/>
        <v>7</v>
      </c>
      <c r="O411" s="184">
        <f t="shared" si="90"/>
        <v>24</v>
      </c>
      <c r="P411" s="185">
        <f t="shared" si="84"/>
        <v>0</v>
      </c>
      <c r="Q411" s="186"/>
      <c r="R411" s="186"/>
      <c r="S411" s="186"/>
      <c r="T411" s="186"/>
      <c r="U411" s="186"/>
      <c r="V411" s="186"/>
      <c r="W411" s="186"/>
      <c r="X411" s="186"/>
      <c r="Y411" s="186"/>
      <c r="Z411" s="186"/>
    </row>
    <row r="412" spans="1:26" x14ac:dyDescent="0.25">
      <c r="A412" s="222">
        <v>405</v>
      </c>
      <c r="B412" s="209" t="str">
        <f t="shared" si="85"/>
        <v>34-й год 9-й мес</v>
      </c>
      <c r="C412" s="210">
        <f t="shared" si="91"/>
        <v>53518</v>
      </c>
      <c r="D412" s="211">
        <f t="shared" si="81"/>
        <v>0</v>
      </c>
      <c r="E412" s="212">
        <f t="shared" si="86"/>
        <v>0</v>
      </c>
      <c r="F412" s="212">
        <f t="shared" si="92"/>
        <v>0</v>
      </c>
      <c r="G412" s="213">
        <f t="shared" si="87"/>
        <v>0</v>
      </c>
      <c r="H412" s="214">
        <f t="shared" si="82"/>
        <v>0</v>
      </c>
      <c r="I412" s="212">
        <f t="shared" si="93"/>
        <v>0</v>
      </c>
      <c r="J412" s="212">
        <f t="shared" si="88"/>
        <v>0</v>
      </c>
      <c r="K412" s="215">
        <f t="shared" si="89"/>
        <v>0</v>
      </c>
      <c r="L412" s="228"/>
      <c r="M412" s="232"/>
      <c r="N412" s="216">
        <f t="shared" si="83"/>
        <v>7</v>
      </c>
      <c r="O412" s="184">
        <f t="shared" si="90"/>
        <v>24</v>
      </c>
      <c r="P412" s="185">
        <f t="shared" si="84"/>
        <v>0</v>
      </c>
      <c r="Q412" s="186"/>
      <c r="R412" s="186"/>
      <c r="S412" s="186"/>
      <c r="T412" s="186"/>
      <c r="U412" s="186"/>
      <c r="V412" s="186"/>
      <c r="W412" s="186"/>
      <c r="X412" s="186"/>
      <c r="Y412" s="186"/>
      <c r="Z412" s="186"/>
    </row>
    <row r="413" spans="1:26" x14ac:dyDescent="0.25">
      <c r="A413" s="222">
        <v>406</v>
      </c>
      <c r="B413" s="209" t="str">
        <f t="shared" si="85"/>
        <v>34-й год 10-й мес</v>
      </c>
      <c r="C413" s="210">
        <f t="shared" si="91"/>
        <v>53549</v>
      </c>
      <c r="D413" s="211">
        <f t="shared" si="81"/>
        <v>0</v>
      </c>
      <c r="E413" s="212">
        <f t="shared" si="86"/>
        <v>0</v>
      </c>
      <c r="F413" s="212">
        <f t="shared" si="92"/>
        <v>0</v>
      </c>
      <c r="G413" s="213">
        <f t="shared" si="87"/>
        <v>0</v>
      </c>
      <c r="H413" s="214">
        <f t="shared" si="82"/>
        <v>0</v>
      </c>
      <c r="I413" s="212">
        <f t="shared" si="93"/>
        <v>0</v>
      </c>
      <c r="J413" s="212">
        <f t="shared" si="88"/>
        <v>0</v>
      </c>
      <c r="K413" s="215">
        <f t="shared" si="89"/>
        <v>0</v>
      </c>
      <c r="L413" s="228"/>
      <c r="M413" s="232"/>
      <c r="N413" s="216">
        <f t="shared" si="83"/>
        <v>7</v>
      </c>
      <c r="O413" s="184">
        <f t="shared" si="90"/>
        <v>24</v>
      </c>
      <c r="P413" s="185">
        <f t="shared" si="84"/>
        <v>0</v>
      </c>
      <c r="Q413" s="186"/>
      <c r="R413" s="186"/>
      <c r="S413" s="186"/>
      <c r="T413" s="186"/>
      <c r="U413" s="186"/>
      <c r="V413" s="186"/>
      <c r="W413" s="186"/>
      <c r="X413" s="186"/>
      <c r="Y413" s="186"/>
      <c r="Z413" s="186"/>
    </row>
    <row r="414" spans="1:26" x14ac:dyDescent="0.25">
      <c r="A414" s="222">
        <v>407</v>
      </c>
      <c r="B414" s="209" t="str">
        <f t="shared" si="85"/>
        <v>34-й год 11-й мес</v>
      </c>
      <c r="C414" s="210">
        <f t="shared" si="91"/>
        <v>53580</v>
      </c>
      <c r="D414" s="211">
        <f t="shared" si="81"/>
        <v>0</v>
      </c>
      <c r="E414" s="212">
        <f t="shared" si="86"/>
        <v>0</v>
      </c>
      <c r="F414" s="212">
        <f t="shared" si="92"/>
        <v>0</v>
      </c>
      <c r="G414" s="213">
        <f t="shared" si="87"/>
        <v>0</v>
      </c>
      <c r="H414" s="214">
        <f t="shared" si="82"/>
        <v>0</v>
      </c>
      <c r="I414" s="212">
        <f t="shared" si="93"/>
        <v>0</v>
      </c>
      <c r="J414" s="212">
        <f t="shared" si="88"/>
        <v>0</v>
      </c>
      <c r="K414" s="215">
        <f t="shared" si="89"/>
        <v>0</v>
      </c>
      <c r="L414" s="228"/>
      <c r="M414" s="232"/>
      <c r="N414" s="216">
        <f t="shared" si="83"/>
        <v>7</v>
      </c>
      <c r="O414" s="184">
        <f t="shared" si="90"/>
        <v>24</v>
      </c>
      <c r="P414" s="185">
        <f t="shared" si="84"/>
        <v>0</v>
      </c>
      <c r="Q414" s="186"/>
      <c r="R414" s="186"/>
      <c r="S414" s="186"/>
      <c r="T414" s="186"/>
      <c r="U414" s="186"/>
      <c r="V414" s="186"/>
      <c r="W414" s="186"/>
      <c r="X414" s="186"/>
      <c r="Y414" s="186"/>
      <c r="Z414" s="186"/>
    </row>
    <row r="415" spans="1:26" x14ac:dyDescent="0.25">
      <c r="A415" s="223">
        <v>408</v>
      </c>
      <c r="B415" s="209" t="str">
        <f t="shared" si="85"/>
        <v>34-й год 12-й мес</v>
      </c>
      <c r="C415" s="210">
        <f t="shared" si="91"/>
        <v>53610</v>
      </c>
      <c r="D415" s="211">
        <f t="shared" si="81"/>
        <v>0</v>
      </c>
      <c r="E415" s="224">
        <f t="shared" si="86"/>
        <v>0</v>
      </c>
      <c r="F415" s="212">
        <f t="shared" si="92"/>
        <v>0</v>
      </c>
      <c r="G415" s="225">
        <f t="shared" si="87"/>
        <v>0</v>
      </c>
      <c r="H415" s="226">
        <f t="shared" si="82"/>
        <v>0</v>
      </c>
      <c r="I415" s="224">
        <f t="shared" si="93"/>
        <v>0</v>
      </c>
      <c r="J415" s="224">
        <f t="shared" si="88"/>
        <v>0</v>
      </c>
      <c r="K415" s="227">
        <f t="shared" si="89"/>
        <v>0</v>
      </c>
      <c r="L415" s="231"/>
      <c r="M415" s="233"/>
      <c r="N415" s="216">
        <f t="shared" si="83"/>
        <v>7</v>
      </c>
      <c r="O415" s="184">
        <f t="shared" si="90"/>
        <v>24</v>
      </c>
      <c r="P415" s="185">
        <f t="shared" si="84"/>
        <v>0</v>
      </c>
      <c r="Q415" s="186"/>
      <c r="R415" s="186"/>
      <c r="S415" s="186"/>
      <c r="T415" s="186"/>
      <c r="U415" s="186"/>
      <c r="V415" s="186"/>
      <c r="W415" s="186"/>
      <c r="X415" s="186"/>
      <c r="Y415" s="186"/>
      <c r="Z415" s="186"/>
    </row>
    <row r="416" spans="1:26" x14ac:dyDescent="0.25">
      <c r="A416" s="208">
        <v>409</v>
      </c>
      <c r="B416" s="209" t="str">
        <f t="shared" si="85"/>
        <v>35-й год 1-й мес</v>
      </c>
      <c r="C416" s="210">
        <f t="shared" si="91"/>
        <v>53641</v>
      </c>
      <c r="D416" s="211">
        <f t="shared" si="81"/>
        <v>0</v>
      </c>
      <c r="E416" s="212">
        <f t="shared" si="86"/>
        <v>0</v>
      </c>
      <c r="F416" s="212">
        <f t="shared" si="92"/>
        <v>0</v>
      </c>
      <c r="G416" s="213">
        <f t="shared" si="87"/>
        <v>0</v>
      </c>
      <c r="H416" s="214">
        <f t="shared" si="82"/>
        <v>0</v>
      </c>
      <c r="I416" s="212">
        <f t="shared" si="93"/>
        <v>0</v>
      </c>
      <c r="J416" s="212">
        <f t="shared" si="88"/>
        <v>0</v>
      </c>
      <c r="K416" s="215">
        <f t="shared" si="89"/>
        <v>0</v>
      </c>
      <c r="L416" s="228"/>
      <c r="M416" s="232"/>
      <c r="N416" s="216">
        <f t="shared" si="83"/>
        <v>7</v>
      </c>
      <c r="O416" s="184">
        <f t="shared" si="90"/>
        <v>24</v>
      </c>
      <c r="P416" s="185">
        <f t="shared" si="84"/>
        <v>0</v>
      </c>
      <c r="Q416" s="186"/>
      <c r="R416" s="186"/>
      <c r="S416" s="186"/>
      <c r="T416" s="186"/>
      <c r="U416" s="186"/>
      <c r="V416" s="186"/>
      <c r="W416" s="186"/>
      <c r="X416" s="186"/>
      <c r="Y416" s="186"/>
      <c r="Z416" s="186"/>
    </row>
    <row r="417" spans="1:26" x14ac:dyDescent="0.25">
      <c r="A417" s="208">
        <v>410</v>
      </c>
      <c r="B417" s="209" t="str">
        <f t="shared" si="85"/>
        <v>35-й год 2-й мес</v>
      </c>
      <c r="C417" s="210">
        <f t="shared" si="91"/>
        <v>53671</v>
      </c>
      <c r="D417" s="211">
        <f t="shared" si="81"/>
        <v>0</v>
      </c>
      <c r="E417" s="212">
        <f t="shared" si="86"/>
        <v>0</v>
      </c>
      <c r="F417" s="212">
        <f t="shared" si="92"/>
        <v>0</v>
      </c>
      <c r="G417" s="213">
        <f t="shared" si="87"/>
        <v>0</v>
      </c>
      <c r="H417" s="214">
        <f t="shared" si="82"/>
        <v>0</v>
      </c>
      <c r="I417" s="212">
        <f t="shared" si="93"/>
        <v>0</v>
      </c>
      <c r="J417" s="212">
        <f t="shared" si="88"/>
        <v>0</v>
      </c>
      <c r="K417" s="215">
        <f t="shared" si="89"/>
        <v>0</v>
      </c>
      <c r="L417" s="228"/>
      <c r="M417" s="232"/>
      <c r="N417" s="216">
        <f t="shared" si="83"/>
        <v>7</v>
      </c>
      <c r="O417" s="184">
        <f t="shared" si="90"/>
        <v>24</v>
      </c>
      <c r="P417" s="185">
        <f t="shared" si="84"/>
        <v>0</v>
      </c>
      <c r="Q417" s="186"/>
      <c r="R417" s="186"/>
      <c r="S417" s="186"/>
      <c r="T417" s="186"/>
      <c r="U417" s="186"/>
      <c r="V417" s="186"/>
      <c r="W417" s="186"/>
      <c r="X417" s="186"/>
      <c r="Y417" s="186"/>
      <c r="Z417" s="186"/>
    </row>
    <row r="418" spans="1:26" x14ac:dyDescent="0.25">
      <c r="A418" s="208">
        <v>411</v>
      </c>
      <c r="B418" s="209" t="str">
        <f t="shared" si="85"/>
        <v>35-й год 3-й мес</v>
      </c>
      <c r="C418" s="210">
        <f t="shared" si="91"/>
        <v>53702</v>
      </c>
      <c r="D418" s="211">
        <f t="shared" si="81"/>
        <v>0</v>
      </c>
      <c r="E418" s="212">
        <f t="shared" si="86"/>
        <v>0</v>
      </c>
      <c r="F418" s="212">
        <f t="shared" si="92"/>
        <v>0</v>
      </c>
      <c r="G418" s="213">
        <f t="shared" si="87"/>
        <v>0</v>
      </c>
      <c r="H418" s="214">
        <f t="shared" si="82"/>
        <v>0</v>
      </c>
      <c r="I418" s="212">
        <f t="shared" si="93"/>
        <v>0</v>
      </c>
      <c r="J418" s="212">
        <f t="shared" si="88"/>
        <v>0</v>
      </c>
      <c r="K418" s="215">
        <f t="shared" si="89"/>
        <v>0</v>
      </c>
      <c r="L418" s="228"/>
      <c r="M418" s="232"/>
      <c r="N418" s="216">
        <f t="shared" si="83"/>
        <v>7</v>
      </c>
      <c r="O418" s="184">
        <f t="shared" si="90"/>
        <v>24</v>
      </c>
      <c r="P418" s="185">
        <f t="shared" si="84"/>
        <v>0</v>
      </c>
      <c r="Q418" s="186"/>
      <c r="R418" s="186"/>
      <c r="S418" s="186"/>
      <c r="T418" s="186"/>
      <c r="U418" s="186"/>
      <c r="V418" s="186"/>
      <c r="W418" s="186"/>
      <c r="X418" s="186"/>
      <c r="Y418" s="186"/>
      <c r="Z418" s="186"/>
    </row>
    <row r="419" spans="1:26" x14ac:dyDescent="0.25">
      <c r="A419" s="208">
        <v>412</v>
      </c>
      <c r="B419" s="209" t="str">
        <f t="shared" si="85"/>
        <v>35-й год 4-й мес</v>
      </c>
      <c r="C419" s="210">
        <f t="shared" si="91"/>
        <v>53733</v>
      </c>
      <c r="D419" s="211">
        <f t="shared" si="81"/>
        <v>0</v>
      </c>
      <c r="E419" s="212">
        <f t="shared" si="86"/>
        <v>0</v>
      </c>
      <c r="F419" s="212">
        <f t="shared" si="92"/>
        <v>0</v>
      </c>
      <c r="G419" s="213">
        <f t="shared" si="87"/>
        <v>0</v>
      </c>
      <c r="H419" s="214">
        <f t="shared" si="82"/>
        <v>0</v>
      </c>
      <c r="I419" s="212">
        <f t="shared" si="93"/>
        <v>0</v>
      </c>
      <c r="J419" s="212">
        <f t="shared" si="88"/>
        <v>0</v>
      </c>
      <c r="K419" s="215">
        <f t="shared" si="89"/>
        <v>0</v>
      </c>
      <c r="L419" s="228"/>
      <c r="M419" s="232"/>
      <c r="N419" s="216">
        <f t="shared" si="83"/>
        <v>7</v>
      </c>
      <c r="O419" s="184">
        <f t="shared" si="90"/>
        <v>24</v>
      </c>
      <c r="P419" s="185">
        <f t="shared" si="84"/>
        <v>0</v>
      </c>
      <c r="Q419" s="186"/>
      <c r="R419" s="186"/>
      <c r="S419" s="186"/>
      <c r="T419" s="186"/>
      <c r="U419" s="186"/>
      <c r="V419" s="186"/>
      <c r="W419" s="186"/>
      <c r="X419" s="186"/>
      <c r="Y419" s="186"/>
      <c r="Z419" s="186"/>
    </row>
    <row r="420" spans="1:26" x14ac:dyDescent="0.25">
      <c r="A420" s="208">
        <v>413</v>
      </c>
      <c r="B420" s="209" t="str">
        <f t="shared" si="85"/>
        <v>35-й год 5-й мес</v>
      </c>
      <c r="C420" s="210">
        <f t="shared" si="91"/>
        <v>53761</v>
      </c>
      <c r="D420" s="211">
        <f t="shared" si="81"/>
        <v>0</v>
      </c>
      <c r="E420" s="212">
        <f t="shared" si="86"/>
        <v>0</v>
      </c>
      <c r="F420" s="212">
        <f t="shared" si="92"/>
        <v>0</v>
      </c>
      <c r="G420" s="213">
        <f t="shared" si="87"/>
        <v>0</v>
      </c>
      <c r="H420" s="214">
        <f t="shared" si="82"/>
        <v>0</v>
      </c>
      <c r="I420" s="212">
        <f t="shared" si="93"/>
        <v>0</v>
      </c>
      <c r="J420" s="212">
        <f t="shared" si="88"/>
        <v>0</v>
      </c>
      <c r="K420" s="215">
        <f t="shared" si="89"/>
        <v>0</v>
      </c>
      <c r="L420" s="228"/>
      <c r="M420" s="232"/>
      <c r="N420" s="216">
        <f t="shared" si="83"/>
        <v>7</v>
      </c>
      <c r="O420" s="184">
        <f t="shared" si="90"/>
        <v>24</v>
      </c>
      <c r="P420" s="185">
        <f t="shared" si="84"/>
        <v>0</v>
      </c>
      <c r="Q420" s="186"/>
      <c r="R420" s="186"/>
      <c r="S420" s="186"/>
      <c r="T420" s="186"/>
      <c r="U420" s="186"/>
      <c r="V420" s="186"/>
      <c r="W420" s="186"/>
      <c r="X420" s="186"/>
      <c r="Y420" s="186"/>
      <c r="Z420" s="186"/>
    </row>
    <row r="421" spans="1:26" x14ac:dyDescent="0.25">
      <c r="A421" s="208">
        <v>414</v>
      </c>
      <c r="B421" s="209" t="str">
        <f t="shared" si="85"/>
        <v>35-й год 6-й мес</v>
      </c>
      <c r="C421" s="210">
        <f t="shared" si="91"/>
        <v>53792</v>
      </c>
      <c r="D421" s="211">
        <f t="shared" si="81"/>
        <v>0</v>
      </c>
      <c r="E421" s="212">
        <f t="shared" si="86"/>
        <v>0</v>
      </c>
      <c r="F421" s="212">
        <f t="shared" si="92"/>
        <v>0</v>
      </c>
      <c r="G421" s="213">
        <f t="shared" si="87"/>
        <v>0</v>
      </c>
      <c r="H421" s="214">
        <f t="shared" si="82"/>
        <v>0</v>
      </c>
      <c r="I421" s="212">
        <f t="shared" si="93"/>
        <v>0</v>
      </c>
      <c r="J421" s="212">
        <f t="shared" si="88"/>
        <v>0</v>
      </c>
      <c r="K421" s="215">
        <f t="shared" si="89"/>
        <v>0</v>
      </c>
      <c r="L421" s="228"/>
      <c r="M421" s="232"/>
      <c r="N421" s="216">
        <f t="shared" si="83"/>
        <v>7</v>
      </c>
      <c r="O421" s="184">
        <f t="shared" si="90"/>
        <v>24</v>
      </c>
      <c r="P421" s="185">
        <f t="shared" si="84"/>
        <v>0</v>
      </c>
      <c r="Q421" s="186"/>
      <c r="R421" s="186"/>
      <c r="S421" s="186"/>
      <c r="T421" s="186"/>
      <c r="U421" s="186"/>
      <c r="V421" s="186"/>
      <c r="W421" s="186"/>
      <c r="X421" s="186"/>
      <c r="Y421" s="186"/>
      <c r="Z421" s="186"/>
    </row>
    <row r="422" spans="1:26" x14ac:dyDescent="0.25">
      <c r="A422" s="208">
        <v>415</v>
      </c>
      <c r="B422" s="209" t="str">
        <f t="shared" si="85"/>
        <v>35-й год 7-й мес</v>
      </c>
      <c r="C422" s="210">
        <f t="shared" si="91"/>
        <v>53822</v>
      </c>
      <c r="D422" s="211">
        <f t="shared" si="81"/>
        <v>0</v>
      </c>
      <c r="E422" s="212">
        <f t="shared" si="86"/>
        <v>0</v>
      </c>
      <c r="F422" s="212">
        <f t="shared" si="92"/>
        <v>0</v>
      </c>
      <c r="G422" s="213">
        <f t="shared" si="87"/>
        <v>0</v>
      </c>
      <c r="H422" s="214">
        <f t="shared" si="82"/>
        <v>0</v>
      </c>
      <c r="I422" s="212">
        <f t="shared" si="93"/>
        <v>0</v>
      </c>
      <c r="J422" s="212">
        <f t="shared" si="88"/>
        <v>0</v>
      </c>
      <c r="K422" s="215">
        <f t="shared" si="89"/>
        <v>0</v>
      </c>
      <c r="L422" s="228"/>
      <c r="M422" s="232"/>
      <c r="N422" s="216">
        <f t="shared" si="83"/>
        <v>7</v>
      </c>
      <c r="O422" s="184">
        <f t="shared" si="90"/>
        <v>24</v>
      </c>
      <c r="P422" s="185">
        <f t="shared" si="84"/>
        <v>0</v>
      </c>
      <c r="Q422" s="186"/>
      <c r="R422" s="186"/>
      <c r="S422" s="186"/>
      <c r="T422" s="186"/>
      <c r="U422" s="186"/>
      <c r="V422" s="186"/>
      <c r="W422" s="186"/>
      <c r="X422" s="186"/>
      <c r="Y422" s="186"/>
      <c r="Z422" s="186"/>
    </row>
    <row r="423" spans="1:26" x14ac:dyDescent="0.25">
      <c r="A423" s="208">
        <v>416</v>
      </c>
      <c r="B423" s="209" t="str">
        <f t="shared" si="85"/>
        <v>35-й год 8-й мес</v>
      </c>
      <c r="C423" s="210">
        <f t="shared" si="91"/>
        <v>53853</v>
      </c>
      <c r="D423" s="211">
        <f t="shared" si="81"/>
        <v>0</v>
      </c>
      <c r="E423" s="212">
        <f t="shared" si="86"/>
        <v>0</v>
      </c>
      <c r="F423" s="212">
        <f t="shared" si="92"/>
        <v>0</v>
      </c>
      <c r="G423" s="213">
        <f t="shared" si="87"/>
        <v>0</v>
      </c>
      <c r="H423" s="214">
        <f t="shared" si="82"/>
        <v>0</v>
      </c>
      <c r="I423" s="212">
        <f t="shared" si="93"/>
        <v>0</v>
      </c>
      <c r="J423" s="212">
        <f t="shared" si="88"/>
        <v>0</v>
      </c>
      <c r="K423" s="215">
        <f t="shared" si="89"/>
        <v>0</v>
      </c>
      <c r="L423" s="228"/>
      <c r="M423" s="232"/>
      <c r="N423" s="216">
        <f t="shared" si="83"/>
        <v>7</v>
      </c>
      <c r="O423" s="184">
        <f t="shared" si="90"/>
        <v>24</v>
      </c>
      <c r="P423" s="185">
        <f t="shared" si="84"/>
        <v>0</v>
      </c>
      <c r="Q423" s="186"/>
      <c r="R423" s="186"/>
      <c r="S423" s="186"/>
      <c r="T423" s="186"/>
      <c r="U423" s="186"/>
      <c r="V423" s="186"/>
      <c r="W423" s="186"/>
      <c r="X423" s="186"/>
      <c r="Y423" s="186"/>
      <c r="Z423" s="186"/>
    </row>
    <row r="424" spans="1:26" x14ac:dyDescent="0.25">
      <c r="A424" s="208">
        <v>417</v>
      </c>
      <c r="B424" s="209" t="str">
        <f t="shared" si="85"/>
        <v>35-й год 9-й мес</v>
      </c>
      <c r="C424" s="210">
        <f t="shared" si="91"/>
        <v>53883</v>
      </c>
      <c r="D424" s="211">
        <f t="shared" si="81"/>
        <v>0</v>
      </c>
      <c r="E424" s="212">
        <f t="shared" si="86"/>
        <v>0</v>
      </c>
      <c r="F424" s="212">
        <f t="shared" si="92"/>
        <v>0</v>
      </c>
      <c r="G424" s="213">
        <f t="shared" si="87"/>
        <v>0</v>
      </c>
      <c r="H424" s="214">
        <f t="shared" si="82"/>
        <v>0</v>
      </c>
      <c r="I424" s="212">
        <f t="shared" si="93"/>
        <v>0</v>
      </c>
      <c r="J424" s="212">
        <f t="shared" si="88"/>
        <v>0</v>
      </c>
      <c r="K424" s="215">
        <f t="shared" si="89"/>
        <v>0</v>
      </c>
      <c r="L424" s="228"/>
      <c r="M424" s="232"/>
      <c r="N424" s="216">
        <f t="shared" si="83"/>
        <v>7</v>
      </c>
      <c r="O424" s="184">
        <f t="shared" si="90"/>
        <v>24</v>
      </c>
      <c r="P424" s="185">
        <f t="shared" si="84"/>
        <v>0</v>
      </c>
      <c r="Q424" s="186"/>
      <c r="R424" s="186"/>
      <c r="S424" s="186"/>
      <c r="T424" s="186"/>
      <c r="U424" s="186"/>
      <c r="V424" s="186"/>
      <c r="W424" s="186"/>
      <c r="X424" s="186"/>
      <c r="Y424" s="186"/>
      <c r="Z424" s="186"/>
    </row>
    <row r="425" spans="1:26" x14ac:dyDescent="0.25">
      <c r="A425" s="208">
        <v>418</v>
      </c>
      <c r="B425" s="209" t="str">
        <f t="shared" si="85"/>
        <v>35-й год 10-й мес</v>
      </c>
      <c r="C425" s="210">
        <f t="shared" si="91"/>
        <v>53914</v>
      </c>
      <c r="D425" s="211">
        <f t="shared" si="81"/>
        <v>0</v>
      </c>
      <c r="E425" s="212">
        <f t="shared" si="86"/>
        <v>0</v>
      </c>
      <c r="F425" s="212">
        <f t="shared" si="92"/>
        <v>0</v>
      </c>
      <c r="G425" s="213">
        <f t="shared" si="87"/>
        <v>0</v>
      </c>
      <c r="H425" s="214">
        <f t="shared" si="82"/>
        <v>0</v>
      </c>
      <c r="I425" s="212">
        <f t="shared" si="93"/>
        <v>0</v>
      </c>
      <c r="J425" s="212">
        <f t="shared" si="88"/>
        <v>0</v>
      </c>
      <c r="K425" s="215">
        <f t="shared" si="89"/>
        <v>0</v>
      </c>
      <c r="L425" s="228"/>
      <c r="M425" s="232"/>
      <c r="N425" s="216">
        <f t="shared" si="83"/>
        <v>7</v>
      </c>
      <c r="O425" s="184">
        <f t="shared" si="90"/>
        <v>24</v>
      </c>
      <c r="P425" s="185">
        <f t="shared" si="84"/>
        <v>0</v>
      </c>
      <c r="Q425" s="186"/>
      <c r="R425" s="186"/>
      <c r="S425" s="186"/>
      <c r="T425" s="186"/>
      <c r="U425" s="186"/>
      <c r="V425" s="186"/>
      <c r="W425" s="186"/>
      <c r="X425" s="186"/>
      <c r="Y425" s="186"/>
      <c r="Z425" s="186"/>
    </row>
    <row r="426" spans="1:26" x14ac:dyDescent="0.25">
      <c r="A426" s="208">
        <v>419</v>
      </c>
      <c r="B426" s="209" t="str">
        <f t="shared" si="85"/>
        <v>35-й год 11-й мес</v>
      </c>
      <c r="C426" s="210">
        <f t="shared" si="91"/>
        <v>53945</v>
      </c>
      <c r="D426" s="211">
        <f t="shared" si="81"/>
        <v>0</v>
      </c>
      <c r="E426" s="212">
        <f t="shared" si="86"/>
        <v>0</v>
      </c>
      <c r="F426" s="212">
        <f t="shared" si="92"/>
        <v>0</v>
      </c>
      <c r="G426" s="213">
        <f t="shared" si="87"/>
        <v>0</v>
      </c>
      <c r="H426" s="214">
        <f t="shared" si="82"/>
        <v>0</v>
      </c>
      <c r="I426" s="212">
        <f t="shared" si="93"/>
        <v>0</v>
      </c>
      <c r="J426" s="212">
        <f t="shared" si="88"/>
        <v>0</v>
      </c>
      <c r="K426" s="215">
        <f t="shared" si="89"/>
        <v>0</v>
      </c>
      <c r="L426" s="228"/>
      <c r="M426" s="232"/>
      <c r="N426" s="216">
        <f t="shared" si="83"/>
        <v>7</v>
      </c>
      <c r="O426" s="184">
        <f t="shared" si="90"/>
        <v>24</v>
      </c>
      <c r="P426" s="185">
        <f t="shared" si="84"/>
        <v>0</v>
      </c>
      <c r="Q426" s="186"/>
      <c r="R426" s="186"/>
      <c r="S426" s="186"/>
      <c r="T426" s="186"/>
      <c r="U426" s="186"/>
      <c r="V426" s="186"/>
      <c r="W426" s="186"/>
      <c r="X426" s="186"/>
      <c r="Y426" s="186"/>
      <c r="Z426" s="186"/>
    </row>
    <row r="427" spans="1:26" x14ac:dyDescent="0.25">
      <c r="A427" s="208">
        <v>420</v>
      </c>
      <c r="B427" s="209" t="str">
        <f t="shared" si="85"/>
        <v>35-й год 12-й мес</v>
      </c>
      <c r="C427" s="210">
        <f t="shared" si="91"/>
        <v>53975</v>
      </c>
      <c r="D427" s="211">
        <f t="shared" si="81"/>
        <v>0</v>
      </c>
      <c r="E427" s="212">
        <f t="shared" si="86"/>
        <v>0</v>
      </c>
      <c r="F427" s="212">
        <f t="shared" si="92"/>
        <v>0</v>
      </c>
      <c r="G427" s="213">
        <f t="shared" si="87"/>
        <v>0</v>
      </c>
      <c r="H427" s="214">
        <f t="shared" si="82"/>
        <v>0</v>
      </c>
      <c r="I427" s="212">
        <f t="shared" si="93"/>
        <v>0</v>
      </c>
      <c r="J427" s="212">
        <f t="shared" si="88"/>
        <v>0</v>
      </c>
      <c r="K427" s="215">
        <f t="shared" si="89"/>
        <v>0</v>
      </c>
      <c r="L427" s="228"/>
      <c r="M427" s="232"/>
      <c r="N427" s="216">
        <f t="shared" si="83"/>
        <v>7</v>
      </c>
      <c r="O427" s="184">
        <f t="shared" si="90"/>
        <v>24</v>
      </c>
      <c r="P427" s="185">
        <f t="shared" si="84"/>
        <v>0</v>
      </c>
      <c r="Q427" s="186"/>
      <c r="R427" s="186"/>
      <c r="S427" s="186"/>
      <c r="T427" s="186"/>
      <c r="U427" s="186"/>
      <c r="V427" s="186"/>
      <c r="W427" s="186"/>
      <c r="X427" s="186"/>
      <c r="Y427" s="186"/>
      <c r="Z427" s="186"/>
    </row>
    <row r="428" spans="1:26" x14ac:dyDescent="0.25">
      <c r="A428" s="217">
        <v>421</v>
      </c>
      <c r="B428" s="209" t="str">
        <f t="shared" si="85"/>
        <v>36-й год 1-й мес</v>
      </c>
      <c r="C428" s="210">
        <f t="shared" si="91"/>
        <v>54006</v>
      </c>
      <c r="D428" s="211">
        <f t="shared" si="81"/>
        <v>0</v>
      </c>
      <c r="E428" s="218">
        <f t="shared" si="86"/>
        <v>0</v>
      </c>
      <c r="F428" s="212">
        <f t="shared" si="92"/>
        <v>0</v>
      </c>
      <c r="G428" s="219">
        <f t="shared" si="87"/>
        <v>0</v>
      </c>
      <c r="H428" s="220">
        <f t="shared" si="82"/>
        <v>0</v>
      </c>
      <c r="I428" s="218">
        <f t="shared" si="93"/>
        <v>0</v>
      </c>
      <c r="J428" s="218">
        <f t="shared" si="88"/>
        <v>0</v>
      </c>
      <c r="K428" s="221">
        <f t="shared" si="89"/>
        <v>0</v>
      </c>
      <c r="L428" s="230"/>
      <c r="M428" s="229"/>
      <c r="N428" s="216">
        <f t="shared" si="83"/>
        <v>7</v>
      </c>
      <c r="O428" s="184">
        <f t="shared" si="90"/>
        <v>24</v>
      </c>
      <c r="P428" s="185">
        <f t="shared" si="84"/>
        <v>0</v>
      </c>
      <c r="Q428" s="186"/>
      <c r="R428" s="186"/>
      <c r="S428" s="186"/>
      <c r="T428" s="186"/>
      <c r="U428" s="186"/>
      <c r="V428" s="186"/>
      <c r="W428" s="186"/>
      <c r="X428" s="186"/>
      <c r="Y428" s="186"/>
      <c r="Z428" s="186"/>
    </row>
    <row r="429" spans="1:26" x14ac:dyDescent="0.25">
      <c r="A429" s="222">
        <v>422</v>
      </c>
      <c r="B429" s="209" t="str">
        <f t="shared" si="85"/>
        <v>36-й год 2-й мес</v>
      </c>
      <c r="C429" s="210">
        <f t="shared" si="91"/>
        <v>54036</v>
      </c>
      <c r="D429" s="211">
        <f t="shared" si="81"/>
        <v>0</v>
      </c>
      <c r="E429" s="212">
        <f t="shared" si="86"/>
        <v>0</v>
      </c>
      <c r="F429" s="212">
        <f t="shared" si="92"/>
        <v>0</v>
      </c>
      <c r="G429" s="213">
        <f t="shared" si="87"/>
        <v>0</v>
      </c>
      <c r="H429" s="214">
        <f t="shared" si="82"/>
        <v>0</v>
      </c>
      <c r="I429" s="212">
        <f t="shared" si="93"/>
        <v>0</v>
      </c>
      <c r="J429" s="212">
        <f t="shared" si="88"/>
        <v>0</v>
      </c>
      <c r="K429" s="215">
        <f t="shared" si="89"/>
        <v>0</v>
      </c>
      <c r="L429" s="228"/>
      <c r="M429" s="232"/>
      <c r="N429" s="216">
        <f t="shared" si="83"/>
        <v>7</v>
      </c>
      <c r="O429" s="184">
        <f t="shared" si="90"/>
        <v>24</v>
      </c>
      <c r="P429" s="185">
        <f t="shared" si="84"/>
        <v>0</v>
      </c>
      <c r="Q429" s="186"/>
      <c r="R429" s="186"/>
      <c r="S429" s="186"/>
      <c r="T429" s="186"/>
      <c r="U429" s="186"/>
      <c r="V429" s="186"/>
      <c r="W429" s="186"/>
      <c r="X429" s="186"/>
      <c r="Y429" s="186"/>
      <c r="Z429" s="186"/>
    </row>
    <row r="430" spans="1:26" x14ac:dyDescent="0.25">
      <c r="A430" s="222">
        <v>423</v>
      </c>
      <c r="B430" s="209" t="str">
        <f t="shared" si="85"/>
        <v>36-й год 3-й мес</v>
      </c>
      <c r="C430" s="210">
        <f t="shared" si="91"/>
        <v>54067</v>
      </c>
      <c r="D430" s="211">
        <f t="shared" si="81"/>
        <v>0</v>
      </c>
      <c r="E430" s="212">
        <f t="shared" si="86"/>
        <v>0</v>
      </c>
      <c r="F430" s="212">
        <f t="shared" si="92"/>
        <v>0</v>
      </c>
      <c r="G430" s="213">
        <f t="shared" si="87"/>
        <v>0</v>
      </c>
      <c r="H430" s="214">
        <f t="shared" si="82"/>
        <v>0</v>
      </c>
      <c r="I430" s="212">
        <f t="shared" si="93"/>
        <v>0</v>
      </c>
      <c r="J430" s="212">
        <f t="shared" si="88"/>
        <v>0</v>
      </c>
      <c r="K430" s="215">
        <f t="shared" si="89"/>
        <v>0</v>
      </c>
      <c r="L430" s="228"/>
      <c r="M430" s="232"/>
      <c r="N430" s="216">
        <f t="shared" si="83"/>
        <v>7</v>
      </c>
      <c r="O430" s="184">
        <f t="shared" si="90"/>
        <v>24</v>
      </c>
      <c r="P430" s="185">
        <f t="shared" si="84"/>
        <v>0</v>
      </c>
      <c r="Q430" s="186"/>
      <c r="R430" s="186"/>
      <c r="S430" s="186"/>
      <c r="T430" s="186"/>
      <c r="U430" s="186"/>
      <c r="V430" s="186"/>
      <c r="W430" s="186"/>
      <c r="X430" s="186"/>
      <c r="Y430" s="186"/>
      <c r="Z430" s="186"/>
    </row>
    <row r="431" spans="1:26" x14ac:dyDescent="0.25">
      <c r="A431" s="222">
        <v>424</v>
      </c>
      <c r="B431" s="209" t="str">
        <f t="shared" si="85"/>
        <v>36-й год 4-й мес</v>
      </c>
      <c r="C431" s="210">
        <f t="shared" si="91"/>
        <v>54098</v>
      </c>
      <c r="D431" s="211">
        <f t="shared" si="81"/>
        <v>0</v>
      </c>
      <c r="E431" s="212">
        <f t="shared" si="86"/>
        <v>0</v>
      </c>
      <c r="F431" s="212">
        <f t="shared" si="92"/>
        <v>0</v>
      </c>
      <c r="G431" s="213">
        <f t="shared" si="87"/>
        <v>0</v>
      </c>
      <c r="H431" s="214">
        <f t="shared" si="82"/>
        <v>0</v>
      </c>
      <c r="I431" s="212">
        <f t="shared" si="93"/>
        <v>0</v>
      </c>
      <c r="J431" s="212">
        <f t="shared" si="88"/>
        <v>0</v>
      </c>
      <c r="K431" s="215">
        <f t="shared" si="89"/>
        <v>0</v>
      </c>
      <c r="L431" s="228"/>
      <c r="M431" s="232"/>
      <c r="N431" s="216">
        <f t="shared" si="83"/>
        <v>7</v>
      </c>
      <c r="O431" s="184">
        <f t="shared" si="90"/>
        <v>24</v>
      </c>
      <c r="P431" s="185">
        <f t="shared" si="84"/>
        <v>0</v>
      </c>
      <c r="Q431" s="186"/>
      <c r="R431" s="186"/>
      <c r="S431" s="186"/>
      <c r="T431" s="186"/>
      <c r="U431" s="186"/>
      <c r="V431" s="186"/>
      <c r="W431" s="186"/>
      <c r="X431" s="186"/>
      <c r="Y431" s="186"/>
      <c r="Z431" s="186"/>
    </row>
    <row r="432" spans="1:26" x14ac:dyDescent="0.25">
      <c r="A432" s="222">
        <v>425</v>
      </c>
      <c r="B432" s="209" t="str">
        <f t="shared" si="85"/>
        <v>36-й год 5-й мес</v>
      </c>
      <c r="C432" s="210">
        <f t="shared" si="91"/>
        <v>54127</v>
      </c>
      <c r="D432" s="211">
        <f t="shared" si="81"/>
        <v>0</v>
      </c>
      <c r="E432" s="212">
        <f t="shared" si="86"/>
        <v>0</v>
      </c>
      <c r="F432" s="212">
        <f t="shared" si="92"/>
        <v>0</v>
      </c>
      <c r="G432" s="213">
        <f t="shared" si="87"/>
        <v>0</v>
      </c>
      <c r="H432" s="214">
        <f t="shared" si="82"/>
        <v>0</v>
      </c>
      <c r="I432" s="212">
        <f t="shared" si="93"/>
        <v>0</v>
      </c>
      <c r="J432" s="212">
        <f t="shared" si="88"/>
        <v>0</v>
      </c>
      <c r="K432" s="215">
        <f t="shared" si="89"/>
        <v>0</v>
      </c>
      <c r="L432" s="228"/>
      <c r="M432" s="232"/>
      <c r="N432" s="216">
        <f t="shared" si="83"/>
        <v>7</v>
      </c>
      <c r="O432" s="184">
        <f t="shared" si="90"/>
        <v>24</v>
      </c>
      <c r="P432" s="185">
        <f t="shared" si="84"/>
        <v>0</v>
      </c>
      <c r="Q432" s="186"/>
      <c r="R432" s="186"/>
      <c r="S432" s="186"/>
      <c r="T432" s="186"/>
      <c r="U432" s="186"/>
      <c r="V432" s="186"/>
      <c r="W432" s="186"/>
      <c r="X432" s="186"/>
      <c r="Y432" s="186"/>
      <c r="Z432" s="186"/>
    </row>
    <row r="433" spans="1:26" x14ac:dyDescent="0.25">
      <c r="A433" s="222">
        <v>426</v>
      </c>
      <c r="B433" s="209" t="str">
        <f t="shared" si="85"/>
        <v>36-й год 6-й мес</v>
      </c>
      <c r="C433" s="210">
        <f t="shared" si="91"/>
        <v>54158</v>
      </c>
      <c r="D433" s="211">
        <f t="shared" si="81"/>
        <v>0</v>
      </c>
      <c r="E433" s="212">
        <f t="shared" si="86"/>
        <v>0</v>
      </c>
      <c r="F433" s="212">
        <f t="shared" si="92"/>
        <v>0</v>
      </c>
      <c r="G433" s="213">
        <f t="shared" si="87"/>
        <v>0</v>
      </c>
      <c r="H433" s="214">
        <f t="shared" si="82"/>
        <v>0</v>
      </c>
      <c r="I433" s="212">
        <f t="shared" si="93"/>
        <v>0</v>
      </c>
      <c r="J433" s="212">
        <f t="shared" si="88"/>
        <v>0</v>
      </c>
      <c r="K433" s="215">
        <f t="shared" si="89"/>
        <v>0</v>
      </c>
      <c r="L433" s="228"/>
      <c r="M433" s="232"/>
      <c r="N433" s="216">
        <f t="shared" si="83"/>
        <v>7</v>
      </c>
      <c r="O433" s="184">
        <f t="shared" si="90"/>
        <v>24</v>
      </c>
      <c r="P433" s="185">
        <f t="shared" si="84"/>
        <v>0</v>
      </c>
      <c r="Q433" s="186"/>
      <c r="R433" s="186"/>
      <c r="S433" s="186"/>
      <c r="T433" s="186"/>
      <c r="U433" s="186"/>
      <c r="V433" s="186"/>
      <c r="W433" s="186"/>
      <c r="X433" s="186"/>
      <c r="Y433" s="186"/>
      <c r="Z433" s="186"/>
    </row>
    <row r="434" spans="1:26" x14ac:dyDescent="0.25">
      <c r="A434" s="222">
        <v>427</v>
      </c>
      <c r="B434" s="209" t="str">
        <f t="shared" si="85"/>
        <v>36-й год 7-й мес</v>
      </c>
      <c r="C434" s="210">
        <f t="shared" si="91"/>
        <v>54188</v>
      </c>
      <c r="D434" s="211">
        <f t="shared" si="81"/>
        <v>0</v>
      </c>
      <c r="E434" s="212">
        <f t="shared" si="86"/>
        <v>0</v>
      </c>
      <c r="F434" s="212">
        <f t="shared" si="92"/>
        <v>0</v>
      </c>
      <c r="G434" s="213">
        <f t="shared" si="87"/>
        <v>0</v>
      </c>
      <c r="H434" s="214">
        <f t="shared" si="82"/>
        <v>0</v>
      </c>
      <c r="I434" s="212">
        <f t="shared" si="93"/>
        <v>0</v>
      </c>
      <c r="J434" s="212">
        <f t="shared" si="88"/>
        <v>0</v>
      </c>
      <c r="K434" s="215">
        <f t="shared" si="89"/>
        <v>0</v>
      </c>
      <c r="L434" s="228"/>
      <c r="M434" s="232"/>
      <c r="N434" s="216">
        <f t="shared" si="83"/>
        <v>7</v>
      </c>
      <c r="O434" s="184">
        <f t="shared" si="90"/>
        <v>24</v>
      </c>
      <c r="P434" s="185">
        <f t="shared" si="84"/>
        <v>0</v>
      </c>
      <c r="Q434" s="186"/>
      <c r="R434" s="186"/>
      <c r="S434" s="186"/>
      <c r="T434" s="186"/>
      <c r="U434" s="186"/>
      <c r="V434" s="186"/>
      <c r="W434" s="186"/>
      <c r="X434" s="186"/>
      <c r="Y434" s="186"/>
      <c r="Z434" s="186"/>
    </row>
    <row r="435" spans="1:26" x14ac:dyDescent="0.25">
      <c r="A435" s="222">
        <v>428</v>
      </c>
      <c r="B435" s="209" t="str">
        <f t="shared" si="85"/>
        <v>36-й год 8-й мес</v>
      </c>
      <c r="C435" s="210">
        <f t="shared" si="91"/>
        <v>54219</v>
      </c>
      <c r="D435" s="211">
        <f t="shared" si="81"/>
        <v>0</v>
      </c>
      <c r="E435" s="212">
        <f t="shared" si="86"/>
        <v>0</v>
      </c>
      <c r="F435" s="212">
        <f t="shared" si="92"/>
        <v>0</v>
      </c>
      <c r="G435" s="213">
        <f t="shared" si="87"/>
        <v>0</v>
      </c>
      <c r="H435" s="214">
        <f t="shared" si="82"/>
        <v>0</v>
      </c>
      <c r="I435" s="212">
        <f t="shared" si="93"/>
        <v>0</v>
      </c>
      <c r="J435" s="212">
        <f t="shared" si="88"/>
        <v>0</v>
      </c>
      <c r="K435" s="215">
        <f t="shared" si="89"/>
        <v>0</v>
      </c>
      <c r="L435" s="228"/>
      <c r="M435" s="232"/>
      <c r="N435" s="216">
        <f t="shared" si="83"/>
        <v>7</v>
      </c>
      <c r="O435" s="184">
        <f t="shared" si="90"/>
        <v>24</v>
      </c>
      <c r="P435" s="185">
        <f t="shared" si="84"/>
        <v>0</v>
      </c>
      <c r="Q435" s="186"/>
      <c r="R435" s="186"/>
      <c r="S435" s="186"/>
      <c r="T435" s="186"/>
      <c r="U435" s="186"/>
      <c r="V435" s="186"/>
      <c r="W435" s="186"/>
      <c r="X435" s="186"/>
      <c r="Y435" s="186"/>
      <c r="Z435" s="186"/>
    </row>
    <row r="436" spans="1:26" x14ac:dyDescent="0.25">
      <c r="A436" s="222">
        <v>429</v>
      </c>
      <c r="B436" s="209" t="str">
        <f t="shared" si="85"/>
        <v>36-й год 9-й мес</v>
      </c>
      <c r="C436" s="210">
        <f t="shared" si="91"/>
        <v>54249</v>
      </c>
      <c r="D436" s="211">
        <f t="shared" si="81"/>
        <v>0</v>
      </c>
      <c r="E436" s="212">
        <f t="shared" si="86"/>
        <v>0</v>
      </c>
      <c r="F436" s="212">
        <f t="shared" si="92"/>
        <v>0</v>
      </c>
      <c r="G436" s="213">
        <f t="shared" si="87"/>
        <v>0</v>
      </c>
      <c r="H436" s="214">
        <f t="shared" si="82"/>
        <v>0</v>
      </c>
      <c r="I436" s="212">
        <f t="shared" si="93"/>
        <v>0</v>
      </c>
      <c r="J436" s="212">
        <f t="shared" si="88"/>
        <v>0</v>
      </c>
      <c r="K436" s="215">
        <f t="shared" si="89"/>
        <v>0</v>
      </c>
      <c r="L436" s="228"/>
      <c r="M436" s="232"/>
      <c r="N436" s="216">
        <f t="shared" si="83"/>
        <v>7</v>
      </c>
      <c r="O436" s="184">
        <f t="shared" si="90"/>
        <v>24</v>
      </c>
      <c r="P436" s="185">
        <f t="shared" si="84"/>
        <v>0</v>
      </c>
      <c r="Q436" s="186"/>
      <c r="R436" s="186"/>
      <c r="S436" s="186"/>
      <c r="T436" s="186"/>
      <c r="U436" s="186"/>
      <c r="V436" s="186"/>
      <c r="W436" s="186"/>
      <c r="X436" s="186"/>
      <c r="Y436" s="186"/>
      <c r="Z436" s="186"/>
    </row>
    <row r="437" spans="1:26" x14ac:dyDescent="0.25">
      <c r="A437" s="222">
        <v>430</v>
      </c>
      <c r="B437" s="209" t="str">
        <f t="shared" si="85"/>
        <v>36-й год 10-й мес</v>
      </c>
      <c r="C437" s="210">
        <f t="shared" si="91"/>
        <v>54280</v>
      </c>
      <c r="D437" s="211">
        <f t="shared" si="81"/>
        <v>0</v>
      </c>
      <c r="E437" s="212">
        <f t="shared" si="86"/>
        <v>0</v>
      </c>
      <c r="F437" s="212">
        <f t="shared" si="92"/>
        <v>0</v>
      </c>
      <c r="G437" s="213">
        <f t="shared" si="87"/>
        <v>0</v>
      </c>
      <c r="H437" s="214">
        <f t="shared" si="82"/>
        <v>0</v>
      </c>
      <c r="I437" s="212">
        <f t="shared" si="93"/>
        <v>0</v>
      </c>
      <c r="J437" s="212">
        <f t="shared" si="88"/>
        <v>0</v>
      </c>
      <c r="K437" s="215">
        <f t="shared" si="89"/>
        <v>0</v>
      </c>
      <c r="L437" s="228"/>
      <c r="M437" s="232"/>
      <c r="N437" s="216">
        <f t="shared" si="83"/>
        <v>7</v>
      </c>
      <c r="O437" s="184">
        <f t="shared" si="90"/>
        <v>24</v>
      </c>
      <c r="P437" s="185">
        <f t="shared" si="84"/>
        <v>0</v>
      </c>
      <c r="Q437" s="186"/>
      <c r="R437" s="186"/>
      <c r="S437" s="186"/>
      <c r="T437" s="186"/>
      <c r="U437" s="186"/>
      <c r="V437" s="186"/>
      <c r="W437" s="186"/>
      <c r="X437" s="186"/>
      <c r="Y437" s="186"/>
      <c r="Z437" s="186"/>
    </row>
    <row r="438" spans="1:26" x14ac:dyDescent="0.25">
      <c r="A438" s="222">
        <v>431</v>
      </c>
      <c r="B438" s="209" t="str">
        <f t="shared" si="85"/>
        <v>36-й год 11-й мес</v>
      </c>
      <c r="C438" s="210">
        <f t="shared" si="91"/>
        <v>54311</v>
      </c>
      <c r="D438" s="211">
        <f t="shared" si="81"/>
        <v>0</v>
      </c>
      <c r="E438" s="212">
        <f t="shared" si="86"/>
        <v>0</v>
      </c>
      <c r="F438" s="212">
        <f t="shared" si="92"/>
        <v>0</v>
      </c>
      <c r="G438" s="213">
        <f t="shared" si="87"/>
        <v>0</v>
      </c>
      <c r="H438" s="214">
        <f t="shared" si="82"/>
        <v>0</v>
      </c>
      <c r="I438" s="212">
        <f t="shared" si="93"/>
        <v>0</v>
      </c>
      <c r="J438" s="212">
        <f t="shared" si="88"/>
        <v>0</v>
      </c>
      <c r="K438" s="215">
        <f t="shared" si="89"/>
        <v>0</v>
      </c>
      <c r="L438" s="228"/>
      <c r="M438" s="232"/>
      <c r="N438" s="216">
        <f t="shared" si="83"/>
        <v>7</v>
      </c>
      <c r="O438" s="184">
        <f t="shared" si="90"/>
        <v>24</v>
      </c>
      <c r="P438" s="185">
        <f t="shared" si="84"/>
        <v>0</v>
      </c>
      <c r="Q438" s="186"/>
      <c r="R438" s="186"/>
      <c r="S438" s="186"/>
      <c r="T438" s="186"/>
      <c r="U438" s="186"/>
      <c r="V438" s="186"/>
      <c r="W438" s="186"/>
      <c r="X438" s="186"/>
      <c r="Y438" s="186"/>
      <c r="Z438" s="186"/>
    </row>
    <row r="439" spans="1:26" x14ac:dyDescent="0.25">
      <c r="A439" s="223">
        <v>432</v>
      </c>
      <c r="B439" s="209" t="str">
        <f t="shared" si="85"/>
        <v>36-й год 12-й мес</v>
      </c>
      <c r="C439" s="210">
        <f t="shared" si="91"/>
        <v>54341</v>
      </c>
      <c r="D439" s="211">
        <f t="shared" si="81"/>
        <v>0</v>
      </c>
      <c r="E439" s="224">
        <f t="shared" si="86"/>
        <v>0</v>
      </c>
      <c r="F439" s="212">
        <f t="shared" si="92"/>
        <v>0</v>
      </c>
      <c r="G439" s="225">
        <f t="shared" si="87"/>
        <v>0</v>
      </c>
      <c r="H439" s="226">
        <f t="shared" si="82"/>
        <v>0</v>
      </c>
      <c r="I439" s="224">
        <f t="shared" si="93"/>
        <v>0</v>
      </c>
      <c r="J439" s="224">
        <f t="shared" si="88"/>
        <v>0</v>
      </c>
      <c r="K439" s="227">
        <f t="shared" si="89"/>
        <v>0</v>
      </c>
      <c r="L439" s="231"/>
      <c r="M439" s="233"/>
      <c r="N439" s="216">
        <f t="shared" si="83"/>
        <v>7</v>
      </c>
      <c r="O439" s="184">
        <f t="shared" si="90"/>
        <v>24</v>
      </c>
      <c r="P439" s="185">
        <f t="shared" si="84"/>
        <v>0</v>
      </c>
      <c r="Q439" s="186"/>
      <c r="R439" s="186"/>
      <c r="S439" s="186"/>
      <c r="T439" s="186"/>
      <c r="U439" s="186"/>
      <c r="V439" s="186"/>
      <c r="W439" s="186"/>
      <c r="X439" s="186"/>
      <c r="Y439" s="186"/>
      <c r="Z439" s="186"/>
    </row>
    <row r="440" spans="1:26" x14ac:dyDescent="0.25">
      <c r="A440" s="208">
        <v>433</v>
      </c>
      <c r="B440" s="209" t="str">
        <f t="shared" si="85"/>
        <v>37-й год 1-й мес</v>
      </c>
      <c r="C440" s="210">
        <f t="shared" si="91"/>
        <v>54372</v>
      </c>
      <c r="D440" s="211">
        <f t="shared" si="81"/>
        <v>0</v>
      </c>
      <c r="E440" s="212">
        <f t="shared" si="86"/>
        <v>0</v>
      </c>
      <c r="F440" s="212">
        <f t="shared" si="92"/>
        <v>0</v>
      </c>
      <c r="G440" s="213">
        <f t="shared" si="87"/>
        <v>0</v>
      </c>
      <c r="H440" s="214">
        <f t="shared" si="82"/>
        <v>0</v>
      </c>
      <c r="I440" s="212">
        <f t="shared" si="93"/>
        <v>0</v>
      </c>
      <c r="J440" s="212">
        <f t="shared" si="88"/>
        <v>0</v>
      </c>
      <c r="K440" s="215">
        <f t="shared" si="89"/>
        <v>0</v>
      </c>
      <c r="L440" s="228"/>
      <c r="M440" s="232"/>
      <c r="N440" s="216">
        <f t="shared" si="83"/>
        <v>7</v>
      </c>
      <c r="O440" s="184">
        <f t="shared" si="90"/>
        <v>24</v>
      </c>
      <c r="P440" s="185">
        <f t="shared" si="84"/>
        <v>0</v>
      </c>
      <c r="Q440" s="186"/>
      <c r="R440" s="186"/>
      <c r="S440" s="186"/>
      <c r="T440" s="186"/>
      <c r="U440" s="186"/>
      <c r="V440" s="186"/>
      <c r="W440" s="186"/>
      <c r="X440" s="186"/>
      <c r="Y440" s="186"/>
      <c r="Z440" s="186"/>
    </row>
    <row r="441" spans="1:26" x14ac:dyDescent="0.25">
      <c r="A441" s="208">
        <v>434</v>
      </c>
      <c r="B441" s="209" t="str">
        <f t="shared" si="85"/>
        <v>37-й год 2-й мес</v>
      </c>
      <c r="C441" s="210">
        <f t="shared" si="91"/>
        <v>54402</v>
      </c>
      <c r="D441" s="211">
        <f t="shared" si="81"/>
        <v>0</v>
      </c>
      <c r="E441" s="212">
        <f t="shared" si="86"/>
        <v>0</v>
      </c>
      <c r="F441" s="212">
        <f t="shared" si="92"/>
        <v>0</v>
      </c>
      <c r="G441" s="213">
        <f t="shared" si="87"/>
        <v>0</v>
      </c>
      <c r="H441" s="214">
        <f t="shared" si="82"/>
        <v>0</v>
      </c>
      <c r="I441" s="212">
        <f t="shared" si="93"/>
        <v>0</v>
      </c>
      <c r="J441" s="212">
        <f t="shared" si="88"/>
        <v>0</v>
      </c>
      <c r="K441" s="215">
        <f t="shared" si="89"/>
        <v>0</v>
      </c>
      <c r="L441" s="228"/>
      <c r="M441" s="232"/>
      <c r="N441" s="216">
        <f t="shared" si="83"/>
        <v>7</v>
      </c>
      <c r="O441" s="184">
        <f t="shared" si="90"/>
        <v>24</v>
      </c>
      <c r="P441" s="185">
        <f t="shared" si="84"/>
        <v>0</v>
      </c>
      <c r="Q441" s="186"/>
      <c r="R441" s="186"/>
      <c r="S441" s="186"/>
      <c r="T441" s="186"/>
      <c r="U441" s="186"/>
      <c r="V441" s="186"/>
      <c r="W441" s="186"/>
      <c r="X441" s="186"/>
      <c r="Y441" s="186"/>
      <c r="Z441" s="186"/>
    </row>
    <row r="442" spans="1:26" x14ac:dyDescent="0.25">
      <c r="A442" s="208">
        <v>435</v>
      </c>
      <c r="B442" s="209" t="str">
        <f t="shared" si="85"/>
        <v>37-й год 3-й мес</v>
      </c>
      <c r="C442" s="210">
        <f t="shared" si="91"/>
        <v>54433</v>
      </c>
      <c r="D442" s="211">
        <f t="shared" si="81"/>
        <v>0</v>
      </c>
      <c r="E442" s="212">
        <f t="shared" si="86"/>
        <v>0</v>
      </c>
      <c r="F442" s="212">
        <f t="shared" si="92"/>
        <v>0</v>
      </c>
      <c r="G442" s="213">
        <f t="shared" si="87"/>
        <v>0</v>
      </c>
      <c r="H442" s="214">
        <f t="shared" si="82"/>
        <v>0</v>
      </c>
      <c r="I442" s="212">
        <f t="shared" si="93"/>
        <v>0</v>
      </c>
      <c r="J442" s="212">
        <f t="shared" si="88"/>
        <v>0</v>
      </c>
      <c r="K442" s="215">
        <f t="shared" si="89"/>
        <v>0</v>
      </c>
      <c r="L442" s="228"/>
      <c r="M442" s="232"/>
      <c r="N442" s="216">
        <f t="shared" si="83"/>
        <v>7</v>
      </c>
      <c r="O442" s="184">
        <f t="shared" si="90"/>
        <v>24</v>
      </c>
      <c r="P442" s="185">
        <f t="shared" si="84"/>
        <v>0</v>
      </c>
      <c r="Q442" s="186"/>
      <c r="R442" s="186"/>
      <c r="S442" s="186"/>
      <c r="T442" s="186"/>
      <c r="U442" s="186"/>
      <c r="V442" s="186"/>
      <c r="W442" s="186"/>
      <c r="X442" s="186"/>
      <c r="Y442" s="186"/>
      <c r="Z442" s="186"/>
    </row>
    <row r="443" spans="1:26" x14ac:dyDescent="0.25">
      <c r="A443" s="208">
        <v>436</v>
      </c>
      <c r="B443" s="209" t="str">
        <f t="shared" si="85"/>
        <v>37-й год 4-й мес</v>
      </c>
      <c r="C443" s="210">
        <f t="shared" si="91"/>
        <v>54464</v>
      </c>
      <c r="D443" s="211">
        <f t="shared" si="81"/>
        <v>0</v>
      </c>
      <c r="E443" s="212">
        <f t="shared" si="86"/>
        <v>0</v>
      </c>
      <c r="F443" s="212">
        <f t="shared" si="92"/>
        <v>0</v>
      </c>
      <c r="G443" s="213">
        <f t="shared" si="87"/>
        <v>0</v>
      </c>
      <c r="H443" s="214">
        <f t="shared" si="82"/>
        <v>0</v>
      </c>
      <c r="I443" s="212">
        <f t="shared" si="93"/>
        <v>0</v>
      </c>
      <c r="J443" s="212">
        <f t="shared" si="88"/>
        <v>0</v>
      </c>
      <c r="K443" s="215">
        <f t="shared" si="89"/>
        <v>0</v>
      </c>
      <c r="L443" s="228"/>
      <c r="M443" s="232"/>
      <c r="N443" s="216">
        <f t="shared" si="83"/>
        <v>7</v>
      </c>
      <c r="O443" s="184">
        <f t="shared" si="90"/>
        <v>24</v>
      </c>
      <c r="P443" s="185">
        <f t="shared" si="84"/>
        <v>0</v>
      </c>
      <c r="Q443" s="186"/>
      <c r="R443" s="186"/>
      <c r="S443" s="186"/>
      <c r="T443" s="186"/>
      <c r="U443" s="186"/>
      <c r="V443" s="186"/>
      <c r="W443" s="186"/>
      <c r="X443" s="186"/>
      <c r="Y443" s="186"/>
      <c r="Z443" s="186"/>
    </row>
    <row r="444" spans="1:26" x14ac:dyDescent="0.25">
      <c r="A444" s="208">
        <v>437</v>
      </c>
      <c r="B444" s="209" t="str">
        <f t="shared" si="85"/>
        <v>37-й год 5-й мес</v>
      </c>
      <c r="C444" s="210">
        <f t="shared" si="91"/>
        <v>54492</v>
      </c>
      <c r="D444" s="211">
        <f t="shared" si="81"/>
        <v>0</v>
      </c>
      <c r="E444" s="212">
        <f t="shared" si="86"/>
        <v>0</v>
      </c>
      <c r="F444" s="212">
        <f t="shared" si="92"/>
        <v>0</v>
      </c>
      <c r="G444" s="213">
        <f t="shared" si="87"/>
        <v>0</v>
      </c>
      <c r="H444" s="214">
        <f t="shared" si="82"/>
        <v>0</v>
      </c>
      <c r="I444" s="212">
        <f t="shared" si="93"/>
        <v>0</v>
      </c>
      <c r="J444" s="212">
        <f t="shared" si="88"/>
        <v>0</v>
      </c>
      <c r="K444" s="215">
        <f t="shared" si="89"/>
        <v>0</v>
      </c>
      <c r="L444" s="228"/>
      <c r="M444" s="232"/>
      <c r="N444" s="216">
        <f t="shared" si="83"/>
        <v>7</v>
      </c>
      <c r="O444" s="184">
        <f t="shared" si="90"/>
        <v>24</v>
      </c>
      <c r="P444" s="185">
        <f t="shared" si="84"/>
        <v>0</v>
      </c>
      <c r="Q444" s="186"/>
      <c r="R444" s="186"/>
      <c r="S444" s="186"/>
      <c r="T444" s="186"/>
      <c r="U444" s="186"/>
      <c r="V444" s="186"/>
      <c r="W444" s="186"/>
      <c r="X444" s="186"/>
      <c r="Y444" s="186"/>
      <c r="Z444" s="186"/>
    </row>
    <row r="445" spans="1:26" x14ac:dyDescent="0.25">
      <c r="A445" s="208">
        <v>438</v>
      </c>
      <c r="B445" s="209" t="str">
        <f t="shared" si="85"/>
        <v>37-й год 6-й мес</v>
      </c>
      <c r="C445" s="210">
        <f t="shared" si="91"/>
        <v>54523</v>
      </c>
      <c r="D445" s="211">
        <f t="shared" si="81"/>
        <v>0</v>
      </c>
      <c r="E445" s="212">
        <f t="shared" si="86"/>
        <v>0</v>
      </c>
      <c r="F445" s="212">
        <f t="shared" si="92"/>
        <v>0</v>
      </c>
      <c r="G445" s="213">
        <f t="shared" si="87"/>
        <v>0</v>
      </c>
      <c r="H445" s="214">
        <f t="shared" si="82"/>
        <v>0</v>
      </c>
      <c r="I445" s="212">
        <f t="shared" si="93"/>
        <v>0</v>
      </c>
      <c r="J445" s="212">
        <f t="shared" si="88"/>
        <v>0</v>
      </c>
      <c r="K445" s="215">
        <f t="shared" si="89"/>
        <v>0</v>
      </c>
      <c r="L445" s="228"/>
      <c r="M445" s="232"/>
      <c r="N445" s="216">
        <f t="shared" si="83"/>
        <v>7</v>
      </c>
      <c r="O445" s="184">
        <f t="shared" si="90"/>
        <v>24</v>
      </c>
      <c r="P445" s="185">
        <f t="shared" si="84"/>
        <v>0</v>
      </c>
      <c r="Q445" s="186"/>
      <c r="R445" s="186"/>
      <c r="S445" s="186"/>
      <c r="T445" s="186"/>
      <c r="U445" s="186"/>
      <c r="V445" s="186"/>
      <c r="W445" s="186"/>
      <c r="X445" s="186"/>
      <c r="Y445" s="186"/>
      <c r="Z445" s="186"/>
    </row>
    <row r="446" spans="1:26" x14ac:dyDescent="0.25">
      <c r="A446" s="208">
        <v>439</v>
      </c>
      <c r="B446" s="209" t="str">
        <f t="shared" si="85"/>
        <v>37-й год 7-й мес</v>
      </c>
      <c r="C446" s="210">
        <f t="shared" si="91"/>
        <v>54553</v>
      </c>
      <c r="D446" s="211">
        <f t="shared" si="81"/>
        <v>0</v>
      </c>
      <c r="E446" s="212">
        <f t="shared" si="86"/>
        <v>0</v>
      </c>
      <c r="F446" s="212">
        <f t="shared" si="92"/>
        <v>0</v>
      </c>
      <c r="G446" s="213">
        <f t="shared" si="87"/>
        <v>0</v>
      </c>
      <c r="H446" s="214">
        <f t="shared" si="82"/>
        <v>0</v>
      </c>
      <c r="I446" s="212">
        <f t="shared" si="93"/>
        <v>0</v>
      </c>
      <c r="J446" s="212">
        <f t="shared" si="88"/>
        <v>0</v>
      </c>
      <c r="K446" s="215">
        <f t="shared" si="89"/>
        <v>0</v>
      </c>
      <c r="L446" s="228"/>
      <c r="M446" s="232"/>
      <c r="N446" s="216">
        <f t="shared" si="83"/>
        <v>7</v>
      </c>
      <c r="O446" s="184">
        <f t="shared" si="90"/>
        <v>24</v>
      </c>
      <c r="P446" s="185">
        <f t="shared" si="84"/>
        <v>0</v>
      </c>
      <c r="Q446" s="186"/>
      <c r="R446" s="186"/>
      <c r="S446" s="186"/>
      <c r="T446" s="186"/>
      <c r="U446" s="186"/>
      <c r="V446" s="186"/>
      <c r="W446" s="186"/>
      <c r="X446" s="186"/>
      <c r="Y446" s="186"/>
      <c r="Z446" s="186"/>
    </row>
    <row r="447" spans="1:26" x14ac:dyDescent="0.25">
      <c r="A447" s="208">
        <v>440</v>
      </c>
      <c r="B447" s="209" t="str">
        <f t="shared" si="85"/>
        <v>37-й год 8-й мес</v>
      </c>
      <c r="C447" s="210">
        <f t="shared" si="91"/>
        <v>54584</v>
      </c>
      <c r="D447" s="211">
        <f t="shared" si="81"/>
        <v>0</v>
      </c>
      <c r="E447" s="212">
        <f t="shared" si="86"/>
        <v>0</v>
      </c>
      <c r="F447" s="212">
        <f t="shared" si="92"/>
        <v>0</v>
      </c>
      <c r="G447" s="213">
        <f t="shared" si="87"/>
        <v>0</v>
      </c>
      <c r="H447" s="214">
        <f t="shared" si="82"/>
        <v>0</v>
      </c>
      <c r="I447" s="212">
        <f t="shared" si="93"/>
        <v>0</v>
      </c>
      <c r="J447" s="212">
        <f t="shared" si="88"/>
        <v>0</v>
      </c>
      <c r="K447" s="215">
        <f t="shared" si="89"/>
        <v>0</v>
      </c>
      <c r="L447" s="228"/>
      <c r="M447" s="232"/>
      <c r="N447" s="216">
        <f t="shared" si="83"/>
        <v>7</v>
      </c>
      <c r="O447" s="184">
        <f t="shared" si="90"/>
        <v>24</v>
      </c>
      <c r="P447" s="185">
        <f t="shared" si="84"/>
        <v>0</v>
      </c>
      <c r="Q447" s="186"/>
      <c r="R447" s="186"/>
      <c r="S447" s="186"/>
      <c r="T447" s="186"/>
      <c r="U447" s="186"/>
      <c r="V447" s="186"/>
      <c r="W447" s="186"/>
      <c r="X447" s="186"/>
      <c r="Y447" s="186"/>
      <c r="Z447" s="186"/>
    </row>
    <row r="448" spans="1:26" x14ac:dyDescent="0.25">
      <c r="A448" s="208">
        <v>441</v>
      </c>
      <c r="B448" s="209" t="str">
        <f t="shared" si="85"/>
        <v>37-й год 9-й мес</v>
      </c>
      <c r="C448" s="210">
        <f t="shared" si="91"/>
        <v>54614</v>
      </c>
      <c r="D448" s="211">
        <f t="shared" si="81"/>
        <v>0</v>
      </c>
      <c r="E448" s="212">
        <f t="shared" si="86"/>
        <v>0</v>
      </c>
      <c r="F448" s="212">
        <f t="shared" si="92"/>
        <v>0</v>
      </c>
      <c r="G448" s="213">
        <f t="shared" si="87"/>
        <v>0</v>
      </c>
      <c r="H448" s="214">
        <f t="shared" si="82"/>
        <v>0</v>
      </c>
      <c r="I448" s="212">
        <f t="shared" si="93"/>
        <v>0</v>
      </c>
      <c r="J448" s="212">
        <f t="shared" si="88"/>
        <v>0</v>
      </c>
      <c r="K448" s="215">
        <f t="shared" si="89"/>
        <v>0</v>
      </c>
      <c r="L448" s="228"/>
      <c r="M448" s="232"/>
      <c r="N448" s="216">
        <f t="shared" si="83"/>
        <v>7</v>
      </c>
      <c r="O448" s="184">
        <f t="shared" si="90"/>
        <v>24</v>
      </c>
      <c r="P448" s="185">
        <f t="shared" si="84"/>
        <v>0</v>
      </c>
      <c r="Q448" s="186"/>
      <c r="R448" s="186"/>
      <c r="S448" s="186"/>
      <c r="T448" s="186"/>
      <c r="U448" s="186"/>
      <c r="V448" s="186"/>
      <c r="W448" s="186"/>
      <c r="X448" s="186"/>
      <c r="Y448" s="186"/>
      <c r="Z448" s="186"/>
    </row>
    <row r="449" spans="1:26" x14ac:dyDescent="0.25">
      <c r="A449" s="208">
        <v>442</v>
      </c>
      <c r="B449" s="209" t="str">
        <f t="shared" si="85"/>
        <v>37-й год 10-й мес</v>
      </c>
      <c r="C449" s="210">
        <f t="shared" si="91"/>
        <v>54645</v>
      </c>
      <c r="D449" s="211">
        <f t="shared" si="81"/>
        <v>0</v>
      </c>
      <c r="E449" s="212">
        <f t="shared" si="86"/>
        <v>0</v>
      </c>
      <c r="F449" s="212">
        <f t="shared" si="92"/>
        <v>0</v>
      </c>
      <c r="G449" s="213">
        <f t="shared" si="87"/>
        <v>0</v>
      </c>
      <c r="H449" s="214">
        <f t="shared" si="82"/>
        <v>0</v>
      </c>
      <c r="I449" s="212">
        <f t="shared" si="93"/>
        <v>0</v>
      </c>
      <c r="J449" s="212">
        <f t="shared" si="88"/>
        <v>0</v>
      </c>
      <c r="K449" s="215">
        <f t="shared" si="89"/>
        <v>0</v>
      </c>
      <c r="L449" s="228"/>
      <c r="M449" s="232"/>
      <c r="N449" s="216">
        <f t="shared" si="83"/>
        <v>7</v>
      </c>
      <c r="O449" s="184">
        <f t="shared" si="90"/>
        <v>24</v>
      </c>
      <c r="P449" s="185">
        <f t="shared" si="84"/>
        <v>0</v>
      </c>
      <c r="Q449" s="186"/>
      <c r="R449" s="186"/>
      <c r="S449" s="186"/>
      <c r="T449" s="186"/>
      <c r="U449" s="186"/>
      <c r="V449" s="186"/>
      <c r="W449" s="186"/>
      <c r="X449" s="186"/>
      <c r="Y449" s="186"/>
      <c r="Z449" s="186"/>
    </row>
    <row r="450" spans="1:26" x14ac:dyDescent="0.25">
      <c r="A450" s="208">
        <v>443</v>
      </c>
      <c r="B450" s="209" t="str">
        <f t="shared" si="85"/>
        <v>37-й год 11-й мес</v>
      </c>
      <c r="C450" s="210">
        <f t="shared" si="91"/>
        <v>54676</v>
      </c>
      <c r="D450" s="211">
        <f t="shared" si="81"/>
        <v>0</v>
      </c>
      <c r="E450" s="212">
        <f t="shared" si="86"/>
        <v>0</v>
      </c>
      <c r="F450" s="212">
        <f t="shared" si="92"/>
        <v>0</v>
      </c>
      <c r="G450" s="213">
        <f t="shared" si="87"/>
        <v>0</v>
      </c>
      <c r="H450" s="214">
        <f t="shared" si="82"/>
        <v>0</v>
      </c>
      <c r="I450" s="212">
        <f t="shared" si="93"/>
        <v>0</v>
      </c>
      <c r="J450" s="212">
        <f t="shared" si="88"/>
        <v>0</v>
      </c>
      <c r="K450" s="215">
        <f t="shared" si="89"/>
        <v>0</v>
      </c>
      <c r="L450" s="228"/>
      <c r="M450" s="232"/>
      <c r="N450" s="216">
        <f t="shared" si="83"/>
        <v>7</v>
      </c>
      <c r="O450" s="184">
        <f t="shared" si="90"/>
        <v>24</v>
      </c>
      <c r="P450" s="185">
        <f t="shared" si="84"/>
        <v>0</v>
      </c>
      <c r="Q450" s="186"/>
      <c r="R450" s="186"/>
      <c r="S450" s="186"/>
      <c r="T450" s="186"/>
      <c r="U450" s="186"/>
      <c r="V450" s="186"/>
      <c r="W450" s="186"/>
      <c r="X450" s="186"/>
      <c r="Y450" s="186"/>
      <c r="Z450" s="186"/>
    </row>
    <row r="451" spans="1:26" x14ac:dyDescent="0.25">
      <c r="A451" s="208">
        <v>444</v>
      </c>
      <c r="B451" s="209" t="str">
        <f t="shared" si="85"/>
        <v>37-й год 12-й мес</v>
      </c>
      <c r="C451" s="210">
        <f t="shared" si="91"/>
        <v>54706</v>
      </c>
      <c r="D451" s="211">
        <f t="shared" si="81"/>
        <v>0</v>
      </c>
      <c r="E451" s="212">
        <f t="shared" si="86"/>
        <v>0</v>
      </c>
      <c r="F451" s="212">
        <f t="shared" si="92"/>
        <v>0</v>
      </c>
      <c r="G451" s="213">
        <f t="shared" si="87"/>
        <v>0</v>
      </c>
      <c r="H451" s="214">
        <f t="shared" si="82"/>
        <v>0</v>
      </c>
      <c r="I451" s="212">
        <f t="shared" si="93"/>
        <v>0</v>
      </c>
      <c r="J451" s="212">
        <f t="shared" si="88"/>
        <v>0</v>
      </c>
      <c r="K451" s="215">
        <f t="shared" si="89"/>
        <v>0</v>
      </c>
      <c r="L451" s="228"/>
      <c r="M451" s="232"/>
      <c r="N451" s="216">
        <f t="shared" si="83"/>
        <v>7</v>
      </c>
      <c r="O451" s="184">
        <f t="shared" si="90"/>
        <v>24</v>
      </c>
      <c r="P451" s="185">
        <f t="shared" si="84"/>
        <v>0</v>
      </c>
      <c r="Q451" s="186"/>
      <c r="R451" s="186"/>
      <c r="S451" s="186"/>
      <c r="T451" s="186"/>
      <c r="U451" s="186"/>
      <c r="V451" s="186"/>
      <c r="W451" s="186"/>
      <c r="X451" s="186"/>
      <c r="Y451" s="186"/>
      <c r="Z451" s="186"/>
    </row>
    <row r="452" spans="1:26" x14ac:dyDescent="0.25">
      <c r="A452" s="217">
        <v>445</v>
      </c>
      <c r="B452" s="209" t="str">
        <f t="shared" si="85"/>
        <v>38-й год 1-й мес</v>
      </c>
      <c r="C452" s="210">
        <f t="shared" si="91"/>
        <v>54737</v>
      </c>
      <c r="D452" s="211">
        <f t="shared" si="81"/>
        <v>0</v>
      </c>
      <c r="E452" s="218">
        <f t="shared" si="86"/>
        <v>0</v>
      </c>
      <c r="F452" s="212">
        <f t="shared" si="92"/>
        <v>0</v>
      </c>
      <c r="G452" s="219">
        <f t="shared" si="87"/>
        <v>0</v>
      </c>
      <c r="H452" s="220">
        <f t="shared" si="82"/>
        <v>0</v>
      </c>
      <c r="I452" s="218">
        <f t="shared" si="93"/>
        <v>0</v>
      </c>
      <c r="J452" s="218">
        <f t="shared" si="88"/>
        <v>0</v>
      </c>
      <c r="K452" s="221">
        <f t="shared" si="89"/>
        <v>0</v>
      </c>
      <c r="L452" s="230"/>
      <c r="M452" s="229"/>
      <c r="N452" s="216">
        <f t="shared" si="83"/>
        <v>7</v>
      </c>
      <c r="O452" s="184">
        <f t="shared" si="90"/>
        <v>24</v>
      </c>
      <c r="P452" s="185">
        <f t="shared" si="84"/>
        <v>0</v>
      </c>
      <c r="Q452" s="186"/>
      <c r="R452" s="186"/>
      <c r="S452" s="186"/>
      <c r="T452" s="186"/>
      <c r="U452" s="186"/>
      <c r="V452" s="186"/>
      <c r="W452" s="186"/>
      <c r="X452" s="186"/>
      <c r="Y452" s="186"/>
      <c r="Z452" s="186"/>
    </row>
    <row r="453" spans="1:26" x14ac:dyDescent="0.25">
      <c r="A453" s="222">
        <v>446</v>
      </c>
      <c r="B453" s="209" t="str">
        <f t="shared" si="85"/>
        <v>38-й год 2-й мес</v>
      </c>
      <c r="C453" s="210">
        <f t="shared" si="91"/>
        <v>54767</v>
      </c>
      <c r="D453" s="211">
        <f t="shared" si="81"/>
        <v>0</v>
      </c>
      <c r="E453" s="212">
        <f t="shared" si="86"/>
        <v>0</v>
      </c>
      <c r="F453" s="212">
        <f t="shared" si="92"/>
        <v>0</v>
      </c>
      <c r="G453" s="213">
        <f t="shared" si="87"/>
        <v>0</v>
      </c>
      <c r="H453" s="214">
        <f t="shared" si="82"/>
        <v>0</v>
      </c>
      <c r="I453" s="212">
        <f t="shared" si="93"/>
        <v>0</v>
      </c>
      <c r="J453" s="212">
        <f t="shared" si="88"/>
        <v>0</v>
      </c>
      <c r="K453" s="215">
        <f t="shared" si="89"/>
        <v>0</v>
      </c>
      <c r="L453" s="228"/>
      <c r="M453" s="232"/>
      <c r="N453" s="216">
        <f t="shared" si="83"/>
        <v>7</v>
      </c>
      <c r="O453" s="184">
        <f t="shared" si="90"/>
        <v>24</v>
      </c>
      <c r="P453" s="185">
        <f t="shared" si="84"/>
        <v>0</v>
      </c>
      <c r="Q453" s="186"/>
      <c r="R453" s="186"/>
      <c r="S453" s="186"/>
      <c r="T453" s="186"/>
      <c r="U453" s="186"/>
      <c r="V453" s="186"/>
      <c r="W453" s="186"/>
      <c r="X453" s="186"/>
      <c r="Y453" s="186"/>
      <c r="Z453" s="186"/>
    </row>
    <row r="454" spans="1:26" x14ac:dyDescent="0.25">
      <c r="A454" s="222">
        <v>447</v>
      </c>
      <c r="B454" s="209" t="str">
        <f t="shared" si="85"/>
        <v>38-й год 3-й мес</v>
      </c>
      <c r="C454" s="210">
        <f t="shared" si="91"/>
        <v>54798</v>
      </c>
      <c r="D454" s="211">
        <f t="shared" si="81"/>
        <v>0</v>
      </c>
      <c r="E454" s="212">
        <f t="shared" si="86"/>
        <v>0</v>
      </c>
      <c r="F454" s="212">
        <f t="shared" si="92"/>
        <v>0</v>
      </c>
      <c r="G454" s="213">
        <f t="shared" si="87"/>
        <v>0</v>
      </c>
      <c r="H454" s="214">
        <f t="shared" si="82"/>
        <v>0</v>
      </c>
      <c r="I454" s="212">
        <f t="shared" si="93"/>
        <v>0</v>
      </c>
      <c r="J454" s="212">
        <f t="shared" si="88"/>
        <v>0</v>
      </c>
      <c r="K454" s="215">
        <f t="shared" si="89"/>
        <v>0</v>
      </c>
      <c r="L454" s="228"/>
      <c r="M454" s="232"/>
      <c r="N454" s="216">
        <f t="shared" si="83"/>
        <v>7</v>
      </c>
      <c r="O454" s="184">
        <f t="shared" si="90"/>
        <v>24</v>
      </c>
      <c r="P454" s="185">
        <f t="shared" si="84"/>
        <v>0</v>
      </c>
      <c r="Q454" s="186"/>
      <c r="R454" s="186"/>
      <c r="S454" s="186"/>
      <c r="T454" s="186"/>
      <c r="U454" s="186"/>
      <c r="V454" s="186"/>
      <c r="W454" s="186"/>
      <c r="X454" s="186"/>
      <c r="Y454" s="186"/>
      <c r="Z454" s="186"/>
    </row>
    <row r="455" spans="1:26" x14ac:dyDescent="0.25">
      <c r="A455" s="222">
        <v>448</v>
      </c>
      <c r="B455" s="209" t="str">
        <f t="shared" si="85"/>
        <v>38-й год 4-й мес</v>
      </c>
      <c r="C455" s="210">
        <f t="shared" si="91"/>
        <v>54829</v>
      </c>
      <c r="D455" s="211">
        <f t="shared" si="81"/>
        <v>0</v>
      </c>
      <c r="E455" s="212">
        <f t="shared" si="86"/>
        <v>0</v>
      </c>
      <c r="F455" s="212">
        <f t="shared" si="92"/>
        <v>0</v>
      </c>
      <c r="G455" s="213">
        <f t="shared" si="87"/>
        <v>0</v>
      </c>
      <c r="H455" s="214">
        <f t="shared" si="82"/>
        <v>0</v>
      </c>
      <c r="I455" s="212">
        <f t="shared" si="93"/>
        <v>0</v>
      </c>
      <c r="J455" s="212">
        <f t="shared" si="88"/>
        <v>0</v>
      </c>
      <c r="K455" s="215">
        <f t="shared" si="89"/>
        <v>0</v>
      </c>
      <c r="L455" s="228"/>
      <c r="M455" s="232"/>
      <c r="N455" s="216">
        <f t="shared" si="83"/>
        <v>7</v>
      </c>
      <c r="O455" s="184">
        <f t="shared" si="90"/>
        <v>24</v>
      </c>
      <c r="P455" s="185">
        <f t="shared" si="84"/>
        <v>0</v>
      </c>
      <c r="Q455" s="186"/>
      <c r="R455" s="186"/>
      <c r="S455" s="186"/>
      <c r="T455" s="186"/>
      <c r="U455" s="186"/>
      <c r="V455" s="186"/>
      <c r="W455" s="186"/>
      <c r="X455" s="186"/>
      <c r="Y455" s="186"/>
      <c r="Z455" s="186"/>
    </row>
    <row r="456" spans="1:26" x14ac:dyDescent="0.25">
      <c r="A456" s="222">
        <v>449</v>
      </c>
      <c r="B456" s="209" t="str">
        <f t="shared" si="85"/>
        <v>38-й год 5-й мес</v>
      </c>
      <c r="C456" s="210">
        <f t="shared" si="91"/>
        <v>54857</v>
      </c>
      <c r="D456" s="211">
        <f t="shared" ref="D456:D519" si="94">IF(P456*$D$2/100/12/(1-(1+$D$2/100/12)^(-O456))&lt;G455,ROUNDUP(P456*$D$2/100/12/(1-(1+$D$2/100/12)^(-O456)),0),G455+F456)</f>
        <v>0</v>
      </c>
      <c r="E456" s="212">
        <f t="shared" si="86"/>
        <v>0</v>
      </c>
      <c r="F456" s="212">
        <f t="shared" si="92"/>
        <v>0</v>
      </c>
      <c r="G456" s="213">
        <f t="shared" si="87"/>
        <v>0</v>
      </c>
      <c r="H456" s="214">
        <f t="shared" ref="H456:H519" si="95">I456+J456</f>
        <v>0</v>
      </c>
      <c r="I456" s="212">
        <f t="shared" si="93"/>
        <v>0</v>
      </c>
      <c r="J456" s="212">
        <f t="shared" si="88"/>
        <v>0</v>
      </c>
      <c r="K456" s="215">
        <f t="shared" si="89"/>
        <v>0</v>
      </c>
      <c r="L456" s="228"/>
      <c r="M456" s="232"/>
      <c r="N456" s="216">
        <f t="shared" ref="N456:N519" si="96">IF(ISBLANK(L455),VALUE(N455),ROW(L455))</f>
        <v>7</v>
      </c>
      <c r="O456" s="184">
        <f t="shared" si="90"/>
        <v>24</v>
      </c>
      <c r="P456" s="185">
        <f t="shared" ref="P456:P519" si="97">INDEX(G:G,N456,1)</f>
        <v>0</v>
      </c>
      <c r="Q456" s="186"/>
      <c r="R456" s="186"/>
      <c r="S456" s="186"/>
      <c r="T456" s="186"/>
      <c r="U456" s="186"/>
      <c r="V456" s="186"/>
      <c r="W456" s="186"/>
      <c r="X456" s="186"/>
      <c r="Y456" s="186"/>
      <c r="Z456" s="186"/>
    </row>
    <row r="457" spans="1:26" x14ac:dyDescent="0.25">
      <c r="A457" s="222">
        <v>450</v>
      </c>
      <c r="B457" s="209" t="str">
        <f t="shared" ref="B457:B519" si="98">CONCATENATE(INT((A457-1)/12)+1,"-й год ",A457-1-INT((A457-1)/12)*12+1,"-й мес")</f>
        <v>38-й год 6-й мес</v>
      </c>
      <c r="C457" s="210">
        <f t="shared" si="91"/>
        <v>54888</v>
      </c>
      <c r="D457" s="211">
        <f t="shared" si="94"/>
        <v>0</v>
      </c>
      <c r="E457" s="212">
        <f t="shared" ref="E457:E520" si="99">D457-F457</f>
        <v>0</v>
      </c>
      <c r="F457" s="212">
        <f t="shared" si="92"/>
        <v>0</v>
      </c>
      <c r="G457" s="213">
        <f t="shared" ref="G457:G520" si="100">G456-E457-L457-M457</f>
        <v>0</v>
      </c>
      <c r="H457" s="214">
        <f t="shared" si="95"/>
        <v>0</v>
      </c>
      <c r="I457" s="212">
        <f t="shared" si="93"/>
        <v>0</v>
      </c>
      <c r="J457" s="212">
        <f t="shared" ref="J457:J520" si="101">K456*$D$2/12/100</f>
        <v>0</v>
      </c>
      <c r="K457" s="215">
        <f t="shared" ref="K457:K520" si="102">K456-I457-L457-M457</f>
        <v>0</v>
      </c>
      <c r="L457" s="228"/>
      <c r="M457" s="232"/>
      <c r="N457" s="216">
        <f t="shared" si="96"/>
        <v>7</v>
      </c>
      <c r="O457" s="184">
        <f t="shared" ref="O457:O520" si="103">O456+N456-N457</f>
        <v>24</v>
      </c>
      <c r="P457" s="185">
        <f t="shared" si="97"/>
        <v>0</v>
      </c>
      <c r="Q457" s="186"/>
      <c r="R457" s="186"/>
      <c r="S457" s="186"/>
      <c r="T457" s="186"/>
      <c r="U457" s="186"/>
      <c r="V457" s="186"/>
      <c r="W457" s="186"/>
      <c r="X457" s="186"/>
      <c r="Y457" s="186"/>
      <c r="Z457" s="186"/>
    </row>
    <row r="458" spans="1:26" x14ac:dyDescent="0.25">
      <c r="A458" s="222">
        <v>451</v>
      </c>
      <c r="B458" s="209" t="str">
        <f t="shared" si="98"/>
        <v>38-й год 7-й мес</v>
      </c>
      <c r="C458" s="210">
        <f t="shared" ref="C458:C521" si="104">DATE(YEAR(C457),MONTH(C457)+1,DAY(C457))</f>
        <v>54918</v>
      </c>
      <c r="D458" s="211">
        <f t="shared" si="94"/>
        <v>0</v>
      </c>
      <c r="E458" s="212">
        <f t="shared" si="99"/>
        <v>0</v>
      </c>
      <c r="F458" s="212">
        <f t="shared" ref="F458:F521" si="105">G457*$D$2*(C458-C457)/(DATE(YEAR(C458)+1,1,1)-DATE(YEAR(C458),1,1))/100</f>
        <v>0</v>
      </c>
      <c r="G458" s="213">
        <f t="shared" si="100"/>
        <v>0</v>
      </c>
      <c r="H458" s="214">
        <f t="shared" si="95"/>
        <v>0</v>
      </c>
      <c r="I458" s="212">
        <f t="shared" ref="I458:I521" si="106">IF($D$1/$D$3&lt;K457,$D$1/$D$3,K457)</f>
        <v>0</v>
      </c>
      <c r="J458" s="212">
        <f t="shared" si="101"/>
        <v>0</v>
      </c>
      <c r="K458" s="215">
        <f t="shared" si="102"/>
        <v>0</v>
      </c>
      <c r="L458" s="228"/>
      <c r="M458" s="232"/>
      <c r="N458" s="216">
        <f t="shared" si="96"/>
        <v>7</v>
      </c>
      <c r="O458" s="184">
        <f t="shared" si="103"/>
        <v>24</v>
      </c>
      <c r="P458" s="185">
        <f t="shared" si="97"/>
        <v>0</v>
      </c>
      <c r="Q458" s="186"/>
      <c r="R458" s="186"/>
      <c r="S458" s="186"/>
      <c r="T458" s="186"/>
      <c r="U458" s="186"/>
      <c r="V458" s="186"/>
      <c r="W458" s="186"/>
      <c r="X458" s="186"/>
      <c r="Y458" s="186"/>
      <c r="Z458" s="186"/>
    </row>
    <row r="459" spans="1:26" x14ac:dyDescent="0.25">
      <c r="A459" s="222">
        <v>452</v>
      </c>
      <c r="B459" s="209" t="str">
        <f t="shared" si="98"/>
        <v>38-й год 8-й мес</v>
      </c>
      <c r="C459" s="210">
        <f t="shared" si="104"/>
        <v>54949</v>
      </c>
      <c r="D459" s="211">
        <f t="shared" si="94"/>
        <v>0</v>
      </c>
      <c r="E459" s="212">
        <f t="shared" si="99"/>
        <v>0</v>
      </c>
      <c r="F459" s="212">
        <f t="shared" si="105"/>
        <v>0</v>
      </c>
      <c r="G459" s="213">
        <f t="shared" si="100"/>
        <v>0</v>
      </c>
      <c r="H459" s="214">
        <f t="shared" si="95"/>
        <v>0</v>
      </c>
      <c r="I459" s="212">
        <f t="shared" si="106"/>
        <v>0</v>
      </c>
      <c r="J459" s="212">
        <f t="shared" si="101"/>
        <v>0</v>
      </c>
      <c r="K459" s="215">
        <f t="shared" si="102"/>
        <v>0</v>
      </c>
      <c r="L459" s="228"/>
      <c r="M459" s="232"/>
      <c r="N459" s="216">
        <f t="shared" si="96"/>
        <v>7</v>
      </c>
      <c r="O459" s="184">
        <f t="shared" si="103"/>
        <v>24</v>
      </c>
      <c r="P459" s="185">
        <f t="shared" si="97"/>
        <v>0</v>
      </c>
      <c r="Q459" s="186"/>
      <c r="R459" s="186"/>
      <c r="S459" s="186"/>
      <c r="T459" s="186"/>
      <c r="U459" s="186"/>
      <c r="V459" s="186"/>
      <c r="W459" s="186"/>
      <c r="X459" s="186"/>
      <c r="Y459" s="186"/>
      <c r="Z459" s="186"/>
    </row>
    <row r="460" spans="1:26" x14ac:dyDescent="0.25">
      <c r="A460" s="222">
        <v>453</v>
      </c>
      <c r="B460" s="209" t="str">
        <f t="shared" si="98"/>
        <v>38-й год 9-й мес</v>
      </c>
      <c r="C460" s="210">
        <f t="shared" si="104"/>
        <v>54979</v>
      </c>
      <c r="D460" s="211">
        <f t="shared" si="94"/>
        <v>0</v>
      </c>
      <c r="E460" s="212">
        <f t="shared" si="99"/>
        <v>0</v>
      </c>
      <c r="F460" s="212">
        <f t="shared" si="105"/>
        <v>0</v>
      </c>
      <c r="G460" s="213">
        <f t="shared" si="100"/>
        <v>0</v>
      </c>
      <c r="H460" s="214">
        <f t="shared" si="95"/>
        <v>0</v>
      </c>
      <c r="I460" s="212">
        <f t="shared" si="106"/>
        <v>0</v>
      </c>
      <c r="J460" s="212">
        <f t="shared" si="101"/>
        <v>0</v>
      </c>
      <c r="K460" s="215">
        <f t="shared" si="102"/>
        <v>0</v>
      </c>
      <c r="L460" s="228"/>
      <c r="M460" s="232"/>
      <c r="N460" s="216">
        <f t="shared" si="96"/>
        <v>7</v>
      </c>
      <c r="O460" s="184">
        <f t="shared" si="103"/>
        <v>24</v>
      </c>
      <c r="P460" s="185">
        <f t="shared" si="97"/>
        <v>0</v>
      </c>
      <c r="Q460" s="186"/>
      <c r="R460" s="186"/>
      <c r="S460" s="186"/>
      <c r="T460" s="186"/>
      <c r="U460" s="186"/>
      <c r="V460" s="186"/>
      <c r="W460" s="186"/>
      <c r="X460" s="186"/>
      <c r="Y460" s="186"/>
      <c r="Z460" s="186"/>
    </row>
    <row r="461" spans="1:26" x14ac:dyDescent="0.25">
      <c r="A461" s="222">
        <v>454</v>
      </c>
      <c r="B461" s="209" t="str">
        <f t="shared" si="98"/>
        <v>38-й год 10-й мес</v>
      </c>
      <c r="C461" s="210">
        <f t="shared" si="104"/>
        <v>55010</v>
      </c>
      <c r="D461" s="211">
        <f t="shared" si="94"/>
        <v>0</v>
      </c>
      <c r="E461" s="212">
        <f t="shared" si="99"/>
        <v>0</v>
      </c>
      <c r="F461" s="212">
        <f t="shared" si="105"/>
        <v>0</v>
      </c>
      <c r="G461" s="213">
        <f t="shared" si="100"/>
        <v>0</v>
      </c>
      <c r="H461" s="214">
        <f t="shared" si="95"/>
        <v>0</v>
      </c>
      <c r="I461" s="212">
        <f t="shared" si="106"/>
        <v>0</v>
      </c>
      <c r="J461" s="212">
        <f t="shared" si="101"/>
        <v>0</v>
      </c>
      <c r="K461" s="215">
        <f t="shared" si="102"/>
        <v>0</v>
      </c>
      <c r="L461" s="228"/>
      <c r="M461" s="232"/>
      <c r="N461" s="216">
        <f t="shared" si="96"/>
        <v>7</v>
      </c>
      <c r="O461" s="184">
        <f t="shared" si="103"/>
        <v>24</v>
      </c>
      <c r="P461" s="185">
        <f t="shared" si="97"/>
        <v>0</v>
      </c>
      <c r="Q461" s="186"/>
      <c r="R461" s="186"/>
      <c r="S461" s="186"/>
      <c r="T461" s="186"/>
      <c r="U461" s="186"/>
      <c r="V461" s="186"/>
      <c r="W461" s="186"/>
      <c r="X461" s="186"/>
      <c r="Y461" s="186"/>
      <c r="Z461" s="186"/>
    </row>
    <row r="462" spans="1:26" x14ac:dyDescent="0.25">
      <c r="A462" s="222">
        <v>455</v>
      </c>
      <c r="B462" s="209" t="str">
        <f t="shared" si="98"/>
        <v>38-й год 11-й мес</v>
      </c>
      <c r="C462" s="210">
        <f t="shared" si="104"/>
        <v>55041</v>
      </c>
      <c r="D462" s="211">
        <f t="shared" si="94"/>
        <v>0</v>
      </c>
      <c r="E462" s="212">
        <f t="shared" si="99"/>
        <v>0</v>
      </c>
      <c r="F462" s="212">
        <f t="shared" si="105"/>
        <v>0</v>
      </c>
      <c r="G462" s="213">
        <f t="shared" si="100"/>
        <v>0</v>
      </c>
      <c r="H462" s="214">
        <f t="shared" si="95"/>
        <v>0</v>
      </c>
      <c r="I462" s="212">
        <f t="shared" si="106"/>
        <v>0</v>
      </c>
      <c r="J462" s="212">
        <f t="shared" si="101"/>
        <v>0</v>
      </c>
      <c r="K462" s="215">
        <f t="shared" si="102"/>
        <v>0</v>
      </c>
      <c r="L462" s="228"/>
      <c r="M462" s="232"/>
      <c r="N462" s="216">
        <f t="shared" si="96"/>
        <v>7</v>
      </c>
      <c r="O462" s="184">
        <f t="shared" si="103"/>
        <v>24</v>
      </c>
      <c r="P462" s="185">
        <f t="shared" si="97"/>
        <v>0</v>
      </c>
      <c r="Q462" s="186"/>
      <c r="R462" s="186"/>
      <c r="S462" s="186"/>
      <c r="T462" s="186"/>
      <c r="U462" s="186"/>
      <c r="V462" s="186"/>
      <c r="W462" s="186"/>
      <c r="X462" s="186"/>
      <c r="Y462" s="186"/>
      <c r="Z462" s="186"/>
    </row>
    <row r="463" spans="1:26" x14ac:dyDescent="0.25">
      <c r="A463" s="223">
        <v>456</v>
      </c>
      <c r="B463" s="209" t="str">
        <f t="shared" si="98"/>
        <v>38-й год 12-й мес</v>
      </c>
      <c r="C463" s="210">
        <f t="shared" si="104"/>
        <v>55071</v>
      </c>
      <c r="D463" s="211">
        <f t="shared" si="94"/>
        <v>0</v>
      </c>
      <c r="E463" s="224">
        <f t="shared" si="99"/>
        <v>0</v>
      </c>
      <c r="F463" s="212">
        <f t="shared" si="105"/>
        <v>0</v>
      </c>
      <c r="G463" s="225">
        <f t="shared" si="100"/>
        <v>0</v>
      </c>
      <c r="H463" s="226">
        <f t="shared" si="95"/>
        <v>0</v>
      </c>
      <c r="I463" s="224">
        <f t="shared" si="106"/>
        <v>0</v>
      </c>
      <c r="J463" s="224">
        <f t="shared" si="101"/>
        <v>0</v>
      </c>
      <c r="K463" s="227">
        <f t="shared" si="102"/>
        <v>0</v>
      </c>
      <c r="L463" s="231"/>
      <c r="M463" s="233"/>
      <c r="N463" s="216">
        <f t="shared" si="96"/>
        <v>7</v>
      </c>
      <c r="O463" s="184">
        <f t="shared" si="103"/>
        <v>24</v>
      </c>
      <c r="P463" s="185">
        <f t="shared" si="97"/>
        <v>0</v>
      </c>
      <c r="Q463" s="186"/>
      <c r="R463" s="186"/>
      <c r="S463" s="186"/>
      <c r="T463" s="186"/>
      <c r="U463" s="186"/>
      <c r="V463" s="186"/>
      <c r="W463" s="186"/>
      <c r="X463" s="186"/>
      <c r="Y463" s="186"/>
      <c r="Z463" s="186"/>
    </row>
    <row r="464" spans="1:26" x14ac:dyDescent="0.25">
      <c r="A464" s="208">
        <v>457</v>
      </c>
      <c r="B464" s="209" t="str">
        <f t="shared" si="98"/>
        <v>39-й год 1-й мес</v>
      </c>
      <c r="C464" s="210">
        <f t="shared" si="104"/>
        <v>55102</v>
      </c>
      <c r="D464" s="211">
        <f t="shared" si="94"/>
        <v>0</v>
      </c>
      <c r="E464" s="212">
        <f t="shared" si="99"/>
        <v>0</v>
      </c>
      <c r="F464" s="212">
        <f t="shared" si="105"/>
        <v>0</v>
      </c>
      <c r="G464" s="213">
        <f t="shared" si="100"/>
        <v>0</v>
      </c>
      <c r="H464" s="214">
        <f t="shared" si="95"/>
        <v>0</v>
      </c>
      <c r="I464" s="212">
        <f t="shared" si="106"/>
        <v>0</v>
      </c>
      <c r="J464" s="212">
        <f t="shared" si="101"/>
        <v>0</v>
      </c>
      <c r="K464" s="215">
        <f t="shared" si="102"/>
        <v>0</v>
      </c>
      <c r="L464" s="228"/>
      <c r="M464" s="232"/>
      <c r="N464" s="216">
        <f t="shared" si="96"/>
        <v>7</v>
      </c>
      <c r="O464" s="184">
        <f t="shared" si="103"/>
        <v>24</v>
      </c>
      <c r="P464" s="185">
        <f t="shared" si="97"/>
        <v>0</v>
      </c>
      <c r="Q464" s="186"/>
      <c r="R464" s="186"/>
      <c r="S464" s="186"/>
      <c r="T464" s="186"/>
      <c r="U464" s="186"/>
      <c r="V464" s="186"/>
      <c r="W464" s="186"/>
      <c r="X464" s="186"/>
      <c r="Y464" s="186"/>
      <c r="Z464" s="186"/>
    </row>
    <row r="465" spans="1:26" x14ac:dyDescent="0.25">
      <c r="A465" s="208">
        <v>458</v>
      </c>
      <c r="B465" s="209" t="str">
        <f t="shared" si="98"/>
        <v>39-й год 2-й мес</v>
      </c>
      <c r="C465" s="210">
        <f t="shared" si="104"/>
        <v>55132</v>
      </c>
      <c r="D465" s="211">
        <f t="shared" si="94"/>
        <v>0</v>
      </c>
      <c r="E465" s="212">
        <f t="shared" si="99"/>
        <v>0</v>
      </c>
      <c r="F465" s="212">
        <f t="shared" si="105"/>
        <v>0</v>
      </c>
      <c r="G465" s="213">
        <f t="shared" si="100"/>
        <v>0</v>
      </c>
      <c r="H465" s="214">
        <f t="shared" si="95"/>
        <v>0</v>
      </c>
      <c r="I465" s="212">
        <f t="shared" si="106"/>
        <v>0</v>
      </c>
      <c r="J465" s="212">
        <f t="shared" si="101"/>
        <v>0</v>
      </c>
      <c r="K465" s="215">
        <f t="shared" si="102"/>
        <v>0</v>
      </c>
      <c r="L465" s="228"/>
      <c r="M465" s="232"/>
      <c r="N465" s="216">
        <f t="shared" si="96"/>
        <v>7</v>
      </c>
      <c r="O465" s="184">
        <f t="shared" si="103"/>
        <v>24</v>
      </c>
      <c r="P465" s="185">
        <f t="shared" si="97"/>
        <v>0</v>
      </c>
      <c r="Q465" s="186"/>
      <c r="R465" s="186"/>
      <c r="S465" s="186"/>
      <c r="T465" s="186"/>
      <c r="U465" s="186"/>
      <c r="V465" s="186"/>
      <c r="W465" s="186"/>
      <c r="X465" s="186"/>
      <c r="Y465" s="186"/>
      <c r="Z465" s="186"/>
    </row>
    <row r="466" spans="1:26" x14ac:dyDescent="0.25">
      <c r="A466" s="208">
        <v>459</v>
      </c>
      <c r="B466" s="209" t="str">
        <f t="shared" si="98"/>
        <v>39-й год 3-й мес</v>
      </c>
      <c r="C466" s="210">
        <f t="shared" si="104"/>
        <v>55163</v>
      </c>
      <c r="D466" s="211">
        <f t="shared" si="94"/>
        <v>0</v>
      </c>
      <c r="E466" s="212">
        <f t="shared" si="99"/>
        <v>0</v>
      </c>
      <c r="F466" s="212">
        <f t="shared" si="105"/>
        <v>0</v>
      </c>
      <c r="G466" s="213">
        <f t="shared" si="100"/>
        <v>0</v>
      </c>
      <c r="H466" s="214">
        <f t="shared" si="95"/>
        <v>0</v>
      </c>
      <c r="I466" s="212">
        <f t="shared" si="106"/>
        <v>0</v>
      </c>
      <c r="J466" s="212">
        <f t="shared" si="101"/>
        <v>0</v>
      </c>
      <c r="K466" s="215">
        <f t="shared" si="102"/>
        <v>0</v>
      </c>
      <c r="L466" s="228"/>
      <c r="M466" s="232"/>
      <c r="N466" s="216">
        <f t="shared" si="96"/>
        <v>7</v>
      </c>
      <c r="O466" s="184">
        <f t="shared" si="103"/>
        <v>24</v>
      </c>
      <c r="P466" s="185">
        <f t="shared" si="97"/>
        <v>0</v>
      </c>
      <c r="Q466" s="186"/>
      <c r="R466" s="186"/>
      <c r="S466" s="186"/>
      <c r="T466" s="186"/>
      <c r="U466" s="186"/>
      <c r="V466" s="186"/>
      <c r="W466" s="186"/>
      <c r="X466" s="186"/>
      <c r="Y466" s="186"/>
      <c r="Z466" s="186"/>
    </row>
    <row r="467" spans="1:26" x14ac:dyDescent="0.25">
      <c r="A467" s="208">
        <v>460</v>
      </c>
      <c r="B467" s="209" t="str">
        <f t="shared" si="98"/>
        <v>39-й год 4-й мес</v>
      </c>
      <c r="C467" s="210">
        <f t="shared" si="104"/>
        <v>55194</v>
      </c>
      <c r="D467" s="211">
        <f t="shared" si="94"/>
        <v>0</v>
      </c>
      <c r="E467" s="212">
        <f t="shared" si="99"/>
        <v>0</v>
      </c>
      <c r="F467" s="212">
        <f t="shared" si="105"/>
        <v>0</v>
      </c>
      <c r="G467" s="213">
        <f t="shared" si="100"/>
        <v>0</v>
      </c>
      <c r="H467" s="214">
        <f t="shared" si="95"/>
        <v>0</v>
      </c>
      <c r="I467" s="212">
        <f t="shared" si="106"/>
        <v>0</v>
      </c>
      <c r="J467" s="212">
        <f t="shared" si="101"/>
        <v>0</v>
      </c>
      <c r="K467" s="215">
        <f t="shared" si="102"/>
        <v>0</v>
      </c>
      <c r="L467" s="228"/>
      <c r="M467" s="232"/>
      <c r="N467" s="216">
        <f t="shared" si="96"/>
        <v>7</v>
      </c>
      <c r="O467" s="184">
        <f t="shared" si="103"/>
        <v>24</v>
      </c>
      <c r="P467" s="185">
        <f t="shared" si="97"/>
        <v>0</v>
      </c>
      <c r="Q467" s="186"/>
      <c r="R467" s="186"/>
      <c r="S467" s="186"/>
      <c r="T467" s="186"/>
      <c r="U467" s="186"/>
      <c r="V467" s="186"/>
      <c r="W467" s="186"/>
      <c r="X467" s="186"/>
      <c r="Y467" s="186"/>
      <c r="Z467" s="186"/>
    </row>
    <row r="468" spans="1:26" x14ac:dyDescent="0.25">
      <c r="A468" s="208">
        <v>461</v>
      </c>
      <c r="B468" s="209" t="str">
        <f t="shared" si="98"/>
        <v>39-й год 5-й мес</v>
      </c>
      <c r="C468" s="210">
        <f t="shared" si="104"/>
        <v>55222</v>
      </c>
      <c r="D468" s="211">
        <f t="shared" si="94"/>
        <v>0</v>
      </c>
      <c r="E468" s="212">
        <f t="shared" si="99"/>
        <v>0</v>
      </c>
      <c r="F468" s="212">
        <f t="shared" si="105"/>
        <v>0</v>
      </c>
      <c r="G468" s="213">
        <f t="shared" si="100"/>
        <v>0</v>
      </c>
      <c r="H468" s="214">
        <f t="shared" si="95"/>
        <v>0</v>
      </c>
      <c r="I468" s="212">
        <f t="shared" si="106"/>
        <v>0</v>
      </c>
      <c r="J468" s="212">
        <f t="shared" si="101"/>
        <v>0</v>
      </c>
      <c r="K468" s="215">
        <f t="shared" si="102"/>
        <v>0</v>
      </c>
      <c r="L468" s="228"/>
      <c r="M468" s="232"/>
      <c r="N468" s="216">
        <f t="shared" si="96"/>
        <v>7</v>
      </c>
      <c r="O468" s="184">
        <f t="shared" si="103"/>
        <v>24</v>
      </c>
      <c r="P468" s="185">
        <f t="shared" si="97"/>
        <v>0</v>
      </c>
      <c r="Q468" s="186"/>
      <c r="R468" s="186"/>
      <c r="S468" s="186"/>
      <c r="T468" s="186"/>
      <c r="U468" s="186"/>
      <c r="V468" s="186"/>
      <c r="W468" s="186"/>
      <c r="X468" s="186"/>
      <c r="Y468" s="186"/>
      <c r="Z468" s="186"/>
    </row>
    <row r="469" spans="1:26" x14ac:dyDescent="0.25">
      <c r="A469" s="208">
        <v>462</v>
      </c>
      <c r="B469" s="209" t="str">
        <f t="shared" si="98"/>
        <v>39-й год 6-й мес</v>
      </c>
      <c r="C469" s="210">
        <f t="shared" si="104"/>
        <v>55253</v>
      </c>
      <c r="D469" s="211">
        <f t="shared" si="94"/>
        <v>0</v>
      </c>
      <c r="E469" s="212">
        <f t="shared" si="99"/>
        <v>0</v>
      </c>
      <c r="F469" s="212">
        <f t="shared" si="105"/>
        <v>0</v>
      </c>
      <c r="G469" s="213">
        <f t="shared" si="100"/>
        <v>0</v>
      </c>
      <c r="H469" s="214">
        <f t="shared" si="95"/>
        <v>0</v>
      </c>
      <c r="I469" s="212">
        <f t="shared" si="106"/>
        <v>0</v>
      </c>
      <c r="J469" s="212">
        <f t="shared" si="101"/>
        <v>0</v>
      </c>
      <c r="K469" s="215">
        <f t="shared" si="102"/>
        <v>0</v>
      </c>
      <c r="L469" s="228"/>
      <c r="M469" s="232"/>
      <c r="N469" s="216">
        <f t="shared" si="96"/>
        <v>7</v>
      </c>
      <c r="O469" s="184">
        <f t="shared" si="103"/>
        <v>24</v>
      </c>
      <c r="P469" s="185">
        <f t="shared" si="97"/>
        <v>0</v>
      </c>
      <c r="Q469" s="186"/>
      <c r="R469" s="186"/>
      <c r="S469" s="186"/>
      <c r="T469" s="186"/>
      <c r="U469" s="186"/>
      <c r="V469" s="186"/>
      <c r="W469" s="186"/>
      <c r="X469" s="186"/>
      <c r="Y469" s="186"/>
      <c r="Z469" s="186"/>
    </row>
    <row r="470" spans="1:26" x14ac:dyDescent="0.25">
      <c r="A470" s="208">
        <v>463</v>
      </c>
      <c r="B470" s="209" t="str">
        <f t="shared" si="98"/>
        <v>39-й год 7-й мес</v>
      </c>
      <c r="C470" s="210">
        <f t="shared" si="104"/>
        <v>55283</v>
      </c>
      <c r="D470" s="211">
        <f t="shared" si="94"/>
        <v>0</v>
      </c>
      <c r="E470" s="212">
        <f t="shared" si="99"/>
        <v>0</v>
      </c>
      <c r="F470" s="212">
        <f t="shared" si="105"/>
        <v>0</v>
      </c>
      <c r="G470" s="213">
        <f t="shared" si="100"/>
        <v>0</v>
      </c>
      <c r="H470" s="214">
        <f t="shared" si="95"/>
        <v>0</v>
      </c>
      <c r="I470" s="212">
        <f t="shared" si="106"/>
        <v>0</v>
      </c>
      <c r="J470" s="212">
        <f t="shared" si="101"/>
        <v>0</v>
      </c>
      <c r="K470" s="215">
        <f t="shared" si="102"/>
        <v>0</v>
      </c>
      <c r="L470" s="228"/>
      <c r="M470" s="232"/>
      <c r="N470" s="216">
        <f t="shared" si="96"/>
        <v>7</v>
      </c>
      <c r="O470" s="184">
        <f t="shared" si="103"/>
        <v>24</v>
      </c>
      <c r="P470" s="185">
        <f t="shared" si="97"/>
        <v>0</v>
      </c>
      <c r="Q470" s="186"/>
      <c r="R470" s="186"/>
      <c r="S470" s="186"/>
      <c r="T470" s="186"/>
      <c r="U470" s="186"/>
      <c r="V470" s="186"/>
      <c r="W470" s="186"/>
      <c r="X470" s="186"/>
      <c r="Y470" s="186"/>
      <c r="Z470" s="186"/>
    </row>
    <row r="471" spans="1:26" x14ac:dyDescent="0.25">
      <c r="A471" s="208">
        <v>464</v>
      </c>
      <c r="B471" s="209" t="str">
        <f t="shared" si="98"/>
        <v>39-й год 8-й мес</v>
      </c>
      <c r="C471" s="210">
        <f t="shared" si="104"/>
        <v>55314</v>
      </c>
      <c r="D471" s="211">
        <f t="shared" si="94"/>
        <v>0</v>
      </c>
      <c r="E471" s="212">
        <f t="shared" si="99"/>
        <v>0</v>
      </c>
      <c r="F471" s="212">
        <f t="shared" si="105"/>
        <v>0</v>
      </c>
      <c r="G471" s="213">
        <f t="shared" si="100"/>
        <v>0</v>
      </c>
      <c r="H471" s="214">
        <f t="shared" si="95"/>
        <v>0</v>
      </c>
      <c r="I471" s="212">
        <f t="shared" si="106"/>
        <v>0</v>
      </c>
      <c r="J471" s="212">
        <f t="shared" si="101"/>
        <v>0</v>
      </c>
      <c r="K471" s="215">
        <f t="shared" si="102"/>
        <v>0</v>
      </c>
      <c r="L471" s="228"/>
      <c r="M471" s="232"/>
      <c r="N471" s="216">
        <f t="shared" si="96"/>
        <v>7</v>
      </c>
      <c r="O471" s="184">
        <f t="shared" si="103"/>
        <v>24</v>
      </c>
      <c r="P471" s="185">
        <f t="shared" si="97"/>
        <v>0</v>
      </c>
      <c r="Q471" s="186"/>
      <c r="R471" s="186"/>
      <c r="S471" s="186"/>
      <c r="T471" s="186"/>
      <c r="U471" s="186"/>
      <c r="V471" s="186"/>
      <c r="W471" s="186"/>
      <c r="X471" s="186"/>
      <c r="Y471" s="186"/>
      <c r="Z471" s="186"/>
    </row>
    <row r="472" spans="1:26" x14ac:dyDescent="0.25">
      <c r="A472" s="208">
        <v>465</v>
      </c>
      <c r="B472" s="209" t="str">
        <f t="shared" si="98"/>
        <v>39-й год 9-й мес</v>
      </c>
      <c r="C472" s="210">
        <f t="shared" si="104"/>
        <v>55344</v>
      </c>
      <c r="D472" s="211">
        <f t="shared" si="94"/>
        <v>0</v>
      </c>
      <c r="E472" s="212">
        <f t="shared" si="99"/>
        <v>0</v>
      </c>
      <c r="F472" s="212">
        <f t="shared" si="105"/>
        <v>0</v>
      </c>
      <c r="G472" s="213">
        <f t="shared" si="100"/>
        <v>0</v>
      </c>
      <c r="H472" s="214">
        <f t="shared" si="95"/>
        <v>0</v>
      </c>
      <c r="I472" s="212">
        <f t="shared" si="106"/>
        <v>0</v>
      </c>
      <c r="J472" s="212">
        <f t="shared" si="101"/>
        <v>0</v>
      </c>
      <c r="K472" s="215">
        <f t="shared" si="102"/>
        <v>0</v>
      </c>
      <c r="L472" s="228"/>
      <c r="M472" s="232"/>
      <c r="N472" s="216">
        <f t="shared" si="96"/>
        <v>7</v>
      </c>
      <c r="O472" s="184">
        <f t="shared" si="103"/>
        <v>24</v>
      </c>
      <c r="P472" s="185">
        <f t="shared" si="97"/>
        <v>0</v>
      </c>
      <c r="Q472" s="186"/>
      <c r="R472" s="186"/>
      <c r="S472" s="186"/>
      <c r="T472" s="186"/>
      <c r="U472" s="186"/>
      <c r="V472" s="186"/>
      <c r="W472" s="186"/>
      <c r="X472" s="186"/>
      <c r="Y472" s="186"/>
      <c r="Z472" s="186"/>
    </row>
    <row r="473" spans="1:26" x14ac:dyDescent="0.25">
      <c r="A473" s="208">
        <v>466</v>
      </c>
      <c r="B473" s="209" t="str">
        <f t="shared" si="98"/>
        <v>39-й год 10-й мес</v>
      </c>
      <c r="C473" s="210">
        <f t="shared" si="104"/>
        <v>55375</v>
      </c>
      <c r="D473" s="211">
        <f t="shared" si="94"/>
        <v>0</v>
      </c>
      <c r="E473" s="212">
        <f t="shared" si="99"/>
        <v>0</v>
      </c>
      <c r="F473" s="212">
        <f t="shared" si="105"/>
        <v>0</v>
      </c>
      <c r="G473" s="213">
        <f t="shared" si="100"/>
        <v>0</v>
      </c>
      <c r="H473" s="214">
        <f t="shared" si="95"/>
        <v>0</v>
      </c>
      <c r="I473" s="212">
        <f t="shared" si="106"/>
        <v>0</v>
      </c>
      <c r="J473" s="212">
        <f t="shared" si="101"/>
        <v>0</v>
      </c>
      <c r="K473" s="215">
        <f t="shared" si="102"/>
        <v>0</v>
      </c>
      <c r="L473" s="228"/>
      <c r="M473" s="232"/>
      <c r="N473" s="216">
        <f t="shared" si="96"/>
        <v>7</v>
      </c>
      <c r="O473" s="184">
        <f t="shared" si="103"/>
        <v>24</v>
      </c>
      <c r="P473" s="185">
        <f t="shared" si="97"/>
        <v>0</v>
      </c>
      <c r="Q473" s="186"/>
      <c r="R473" s="186"/>
      <c r="S473" s="186"/>
      <c r="T473" s="186"/>
      <c r="U473" s="186"/>
      <c r="V473" s="186"/>
      <c r="W473" s="186"/>
      <c r="X473" s="186"/>
      <c r="Y473" s="186"/>
      <c r="Z473" s="186"/>
    </row>
    <row r="474" spans="1:26" x14ac:dyDescent="0.25">
      <c r="A474" s="208">
        <v>467</v>
      </c>
      <c r="B474" s="209" t="str">
        <f t="shared" si="98"/>
        <v>39-й год 11-й мес</v>
      </c>
      <c r="C474" s="210">
        <f t="shared" si="104"/>
        <v>55406</v>
      </c>
      <c r="D474" s="211">
        <f t="shared" si="94"/>
        <v>0</v>
      </c>
      <c r="E474" s="212">
        <f t="shared" si="99"/>
        <v>0</v>
      </c>
      <c r="F474" s="212">
        <f t="shared" si="105"/>
        <v>0</v>
      </c>
      <c r="G474" s="213">
        <f t="shared" si="100"/>
        <v>0</v>
      </c>
      <c r="H474" s="214">
        <f t="shared" si="95"/>
        <v>0</v>
      </c>
      <c r="I474" s="212">
        <f t="shared" si="106"/>
        <v>0</v>
      </c>
      <c r="J474" s="212">
        <f t="shared" si="101"/>
        <v>0</v>
      </c>
      <c r="K474" s="215">
        <f t="shared" si="102"/>
        <v>0</v>
      </c>
      <c r="L474" s="228"/>
      <c r="M474" s="232"/>
      <c r="N474" s="216">
        <f t="shared" si="96"/>
        <v>7</v>
      </c>
      <c r="O474" s="184">
        <f t="shared" si="103"/>
        <v>24</v>
      </c>
      <c r="P474" s="185">
        <f t="shared" si="97"/>
        <v>0</v>
      </c>
      <c r="Q474" s="186"/>
      <c r="R474" s="186"/>
      <c r="S474" s="186"/>
      <c r="T474" s="186"/>
      <c r="U474" s="186"/>
      <c r="V474" s="186"/>
      <c r="W474" s="186"/>
      <c r="X474" s="186"/>
      <c r="Y474" s="186"/>
      <c r="Z474" s="186"/>
    </row>
    <row r="475" spans="1:26" x14ac:dyDescent="0.25">
      <c r="A475" s="208">
        <v>468</v>
      </c>
      <c r="B475" s="209" t="str">
        <f t="shared" si="98"/>
        <v>39-й год 12-й мес</v>
      </c>
      <c r="C475" s="210">
        <f t="shared" si="104"/>
        <v>55436</v>
      </c>
      <c r="D475" s="211">
        <f t="shared" si="94"/>
        <v>0</v>
      </c>
      <c r="E475" s="212">
        <f t="shared" si="99"/>
        <v>0</v>
      </c>
      <c r="F475" s="212">
        <f t="shared" si="105"/>
        <v>0</v>
      </c>
      <c r="G475" s="213">
        <f t="shared" si="100"/>
        <v>0</v>
      </c>
      <c r="H475" s="214">
        <f t="shared" si="95"/>
        <v>0</v>
      </c>
      <c r="I475" s="212">
        <f t="shared" si="106"/>
        <v>0</v>
      </c>
      <c r="J475" s="212">
        <f t="shared" si="101"/>
        <v>0</v>
      </c>
      <c r="K475" s="215">
        <f t="shared" si="102"/>
        <v>0</v>
      </c>
      <c r="L475" s="228"/>
      <c r="M475" s="232"/>
      <c r="N475" s="216">
        <f t="shared" si="96"/>
        <v>7</v>
      </c>
      <c r="O475" s="184">
        <f t="shared" si="103"/>
        <v>24</v>
      </c>
      <c r="P475" s="185">
        <f t="shared" si="97"/>
        <v>0</v>
      </c>
      <c r="Q475" s="186"/>
      <c r="R475" s="186"/>
      <c r="S475" s="186"/>
      <c r="T475" s="186"/>
      <c r="U475" s="186"/>
      <c r="V475" s="186"/>
      <c r="W475" s="186"/>
      <c r="X475" s="186"/>
      <c r="Y475" s="186"/>
      <c r="Z475" s="186"/>
    </row>
    <row r="476" spans="1:26" x14ac:dyDescent="0.25">
      <c r="A476" s="217">
        <v>469</v>
      </c>
      <c r="B476" s="209" t="str">
        <f t="shared" si="98"/>
        <v>40-й год 1-й мес</v>
      </c>
      <c r="C476" s="210">
        <f t="shared" si="104"/>
        <v>55467</v>
      </c>
      <c r="D476" s="211">
        <f t="shared" si="94"/>
        <v>0</v>
      </c>
      <c r="E476" s="218">
        <f t="shared" si="99"/>
        <v>0</v>
      </c>
      <c r="F476" s="212">
        <f t="shared" si="105"/>
        <v>0</v>
      </c>
      <c r="G476" s="219">
        <f t="shared" si="100"/>
        <v>0</v>
      </c>
      <c r="H476" s="220">
        <f t="shared" si="95"/>
        <v>0</v>
      </c>
      <c r="I476" s="218">
        <f t="shared" si="106"/>
        <v>0</v>
      </c>
      <c r="J476" s="218">
        <f t="shared" si="101"/>
        <v>0</v>
      </c>
      <c r="K476" s="221">
        <f t="shared" si="102"/>
        <v>0</v>
      </c>
      <c r="L476" s="230"/>
      <c r="M476" s="229"/>
      <c r="N476" s="216">
        <f t="shared" si="96"/>
        <v>7</v>
      </c>
      <c r="O476" s="184">
        <f t="shared" si="103"/>
        <v>24</v>
      </c>
      <c r="P476" s="185">
        <f t="shared" si="97"/>
        <v>0</v>
      </c>
      <c r="Q476" s="186"/>
      <c r="R476" s="186"/>
      <c r="S476" s="186"/>
      <c r="T476" s="186"/>
      <c r="U476" s="186"/>
      <c r="V476" s="186"/>
      <c r="W476" s="186"/>
      <c r="X476" s="186"/>
      <c r="Y476" s="186"/>
      <c r="Z476" s="186"/>
    </row>
    <row r="477" spans="1:26" x14ac:dyDescent="0.25">
      <c r="A477" s="222">
        <v>470</v>
      </c>
      <c r="B477" s="209" t="str">
        <f t="shared" si="98"/>
        <v>40-й год 2-й мес</v>
      </c>
      <c r="C477" s="210">
        <f t="shared" si="104"/>
        <v>55497</v>
      </c>
      <c r="D477" s="211">
        <f t="shared" si="94"/>
        <v>0</v>
      </c>
      <c r="E477" s="212">
        <f t="shared" si="99"/>
        <v>0</v>
      </c>
      <c r="F477" s="212">
        <f t="shared" si="105"/>
        <v>0</v>
      </c>
      <c r="G477" s="213">
        <f t="shared" si="100"/>
        <v>0</v>
      </c>
      <c r="H477" s="214">
        <f t="shared" si="95"/>
        <v>0</v>
      </c>
      <c r="I477" s="212">
        <f t="shared" si="106"/>
        <v>0</v>
      </c>
      <c r="J477" s="212">
        <f t="shared" si="101"/>
        <v>0</v>
      </c>
      <c r="K477" s="215">
        <f t="shared" si="102"/>
        <v>0</v>
      </c>
      <c r="L477" s="228"/>
      <c r="M477" s="232"/>
      <c r="N477" s="216">
        <f t="shared" si="96"/>
        <v>7</v>
      </c>
      <c r="O477" s="184">
        <f t="shared" si="103"/>
        <v>24</v>
      </c>
      <c r="P477" s="185">
        <f t="shared" si="97"/>
        <v>0</v>
      </c>
      <c r="Q477" s="186"/>
      <c r="R477" s="186"/>
      <c r="S477" s="186"/>
      <c r="T477" s="186"/>
      <c r="U477" s="186"/>
      <c r="V477" s="186"/>
      <c r="W477" s="186"/>
      <c r="X477" s="186"/>
      <c r="Y477" s="186"/>
      <c r="Z477" s="186"/>
    </row>
    <row r="478" spans="1:26" x14ac:dyDescent="0.25">
      <c r="A478" s="222">
        <v>471</v>
      </c>
      <c r="B478" s="209" t="str">
        <f t="shared" si="98"/>
        <v>40-й год 3-й мес</v>
      </c>
      <c r="C478" s="210">
        <f t="shared" si="104"/>
        <v>55528</v>
      </c>
      <c r="D478" s="211">
        <f t="shared" si="94"/>
        <v>0</v>
      </c>
      <c r="E478" s="212">
        <f t="shared" si="99"/>
        <v>0</v>
      </c>
      <c r="F478" s="212">
        <f t="shared" si="105"/>
        <v>0</v>
      </c>
      <c r="G478" s="213">
        <f t="shared" si="100"/>
        <v>0</v>
      </c>
      <c r="H478" s="214">
        <f t="shared" si="95"/>
        <v>0</v>
      </c>
      <c r="I478" s="212">
        <f t="shared" si="106"/>
        <v>0</v>
      </c>
      <c r="J478" s="212">
        <f t="shared" si="101"/>
        <v>0</v>
      </c>
      <c r="K478" s="215">
        <f t="shared" si="102"/>
        <v>0</v>
      </c>
      <c r="L478" s="228"/>
      <c r="M478" s="232"/>
      <c r="N478" s="216">
        <f t="shared" si="96"/>
        <v>7</v>
      </c>
      <c r="O478" s="184">
        <f t="shared" si="103"/>
        <v>24</v>
      </c>
      <c r="P478" s="185">
        <f t="shared" si="97"/>
        <v>0</v>
      </c>
      <c r="Q478" s="186"/>
      <c r="R478" s="186"/>
      <c r="S478" s="186"/>
      <c r="T478" s="186"/>
      <c r="U478" s="186"/>
      <c r="V478" s="186"/>
      <c r="W478" s="186"/>
      <c r="X478" s="186"/>
      <c r="Y478" s="186"/>
      <c r="Z478" s="186"/>
    </row>
    <row r="479" spans="1:26" x14ac:dyDescent="0.25">
      <c r="A479" s="222">
        <v>472</v>
      </c>
      <c r="B479" s="209" t="str">
        <f t="shared" si="98"/>
        <v>40-й год 4-й мес</v>
      </c>
      <c r="C479" s="210">
        <f t="shared" si="104"/>
        <v>55559</v>
      </c>
      <c r="D479" s="211">
        <f t="shared" si="94"/>
        <v>0</v>
      </c>
      <c r="E479" s="212">
        <f t="shared" si="99"/>
        <v>0</v>
      </c>
      <c r="F479" s="212">
        <f t="shared" si="105"/>
        <v>0</v>
      </c>
      <c r="G479" s="213">
        <f t="shared" si="100"/>
        <v>0</v>
      </c>
      <c r="H479" s="214">
        <f t="shared" si="95"/>
        <v>0</v>
      </c>
      <c r="I479" s="212">
        <f t="shared" si="106"/>
        <v>0</v>
      </c>
      <c r="J479" s="212">
        <f t="shared" si="101"/>
        <v>0</v>
      </c>
      <c r="K479" s="215">
        <f t="shared" si="102"/>
        <v>0</v>
      </c>
      <c r="L479" s="228"/>
      <c r="M479" s="232"/>
      <c r="N479" s="216">
        <f t="shared" si="96"/>
        <v>7</v>
      </c>
      <c r="O479" s="184">
        <f t="shared" si="103"/>
        <v>24</v>
      </c>
      <c r="P479" s="185">
        <f t="shared" si="97"/>
        <v>0</v>
      </c>
      <c r="Q479" s="186"/>
      <c r="R479" s="186"/>
      <c r="S479" s="186"/>
      <c r="T479" s="186"/>
      <c r="U479" s="186"/>
      <c r="V479" s="186"/>
      <c r="W479" s="186"/>
      <c r="X479" s="186"/>
      <c r="Y479" s="186"/>
      <c r="Z479" s="186"/>
    </row>
    <row r="480" spans="1:26" x14ac:dyDescent="0.25">
      <c r="A480" s="222">
        <v>473</v>
      </c>
      <c r="B480" s="209" t="str">
        <f t="shared" si="98"/>
        <v>40-й год 5-й мес</v>
      </c>
      <c r="C480" s="210">
        <f t="shared" si="104"/>
        <v>55588</v>
      </c>
      <c r="D480" s="211">
        <f t="shared" si="94"/>
        <v>0</v>
      </c>
      <c r="E480" s="212">
        <f t="shared" si="99"/>
        <v>0</v>
      </c>
      <c r="F480" s="212">
        <f t="shared" si="105"/>
        <v>0</v>
      </c>
      <c r="G480" s="213">
        <f t="shared" si="100"/>
        <v>0</v>
      </c>
      <c r="H480" s="214">
        <f t="shared" si="95"/>
        <v>0</v>
      </c>
      <c r="I480" s="212">
        <f t="shared" si="106"/>
        <v>0</v>
      </c>
      <c r="J480" s="212">
        <f t="shared" si="101"/>
        <v>0</v>
      </c>
      <c r="K480" s="215">
        <f t="shared" si="102"/>
        <v>0</v>
      </c>
      <c r="L480" s="228"/>
      <c r="M480" s="232"/>
      <c r="N480" s="216">
        <f t="shared" si="96"/>
        <v>7</v>
      </c>
      <c r="O480" s="184">
        <f t="shared" si="103"/>
        <v>24</v>
      </c>
      <c r="P480" s="185">
        <f t="shared" si="97"/>
        <v>0</v>
      </c>
      <c r="Q480" s="186"/>
      <c r="R480" s="186"/>
      <c r="S480" s="186"/>
      <c r="T480" s="186"/>
      <c r="U480" s="186"/>
      <c r="V480" s="186"/>
      <c r="W480" s="186"/>
      <c r="X480" s="186"/>
      <c r="Y480" s="186"/>
      <c r="Z480" s="186"/>
    </row>
    <row r="481" spans="1:26" x14ac:dyDescent="0.25">
      <c r="A481" s="222">
        <v>474</v>
      </c>
      <c r="B481" s="209" t="str">
        <f t="shared" si="98"/>
        <v>40-й год 6-й мес</v>
      </c>
      <c r="C481" s="210">
        <f t="shared" si="104"/>
        <v>55619</v>
      </c>
      <c r="D481" s="211">
        <f t="shared" si="94"/>
        <v>0</v>
      </c>
      <c r="E481" s="212">
        <f t="shared" si="99"/>
        <v>0</v>
      </c>
      <c r="F481" s="212">
        <f t="shared" si="105"/>
        <v>0</v>
      </c>
      <c r="G481" s="213">
        <f t="shared" si="100"/>
        <v>0</v>
      </c>
      <c r="H481" s="214">
        <f t="shared" si="95"/>
        <v>0</v>
      </c>
      <c r="I481" s="212">
        <f t="shared" si="106"/>
        <v>0</v>
      </c>
      <c r="J481" s="212">
        <f t="shared" si="101"/>
        <v>0</v>
      </c>
      <c r="K481" s="215">
        <f t="shared" si="102"/>
        <v>0</v>
      </c>
      <c r="L481" s="228"/>
      <c r="M481" s="232"/>
      <c r="N481" s="216">
        <f t="shared" si="96"/>
        <v>7</v>
      </c>
      <c r="O481" s="184">
        <f t="shared" si="103"/>
        <v>24</v>
      </c>
      <c r="P481" s="185">
        <f t="shared" si="97"/>
        <v>0</v>
      </c>
      <c r="Q481" s="186"/>
      <c r="R481" s="186"/>
      <c r="S481" s="186"/>
      <c r="T481" s="186"/>
      <c r="U481" s="186"/>
      <c r="V481" s="186"/>
      <c r="W481" s="186"/>
      <c r="X481" s="186"/>
      <c r="Y481" s="186"/>
      <c r="Z481" s="186"/>
    </row>
    <row r="482" spans="1:26" x14ac:dyDescent="0.25">
      <c r="A482" s="222">
        <v>475</v>
      </c>
      <c r="B482" s="209" t="str">
        <f t="shared" si="98"/>
        <v>40-й год 7-й мес</v>
      </c>
      <c r="C482" s="210">
        <f t="shared" si="104"/>
        <v>55649</v>
      </c>
      <c r="D482" s="211">
        <f t="shared" si="94"/>
        <v>0</v>
      </c>
      <c r="E482" s="212">
        <f t="shared" si="99"/>
        <v>0</v>
      </c>
      <c r="F482" s="212">
        <f t="shared" si="105"/>
        <v>0</v>
      </c>
      <c r="G482" s="213">
        <f t="shared" si="100"/>
        <v>0</v>
      </c>
      <c r="H482" s="214">
        <f t="shared" si="95"/>
        <v>0</v>
      </c>
      <c r="I482" s="212">
        <f t="shared" si="106"/>
        <v>0</v>
      </c>
      <c r="J482" s="212">
        <f t="shared" si="101"/>
        <v>0</v>
      </c>
      <c r="K482" s="215">
        <f t="shared" si="102"/>
        <v>0</v>
      </c>
      <c r="L482" s="228"/>
      <c r="M482" s="232"/>
      <c r="N482" s="216">
        <f t="shared" si="96"/>
        <v>7</v>
      </c>
      <c r="O482" s="184">
        <f t="shared" si="103"/>
        <v>24</v>
      </c>
      <c r="P482" s="185">
        <f t="shared" si="97"/>
        <v>0</v>
      </c>
      <c r="Q482" s="186"/>
      <c r="R482" s="186"/>
      <c r="S482" s="186"/>
      <c r="T482" s="186"/>
      <c r="U482" s="186"/>
      <c r="V482" s="186"/>
      <c r="W482" s="186"/>
      <c r="X482" s="186"/>
      <c r="Y482" s="186"/>
      <c r="Z482" s="186"/>
    </row>
    <row r="483" spans="1:26" x14ac:dyDescent="0.25">
      <c r="A483" s="222">
        <v>476</v>
      </c>
      <c r="B483" s="209" t="str">
        <f t="shared" si="98"/>
        <v>40-й год 8-й мес</v>
      </c>
      <c r="C483" s="210">
        <f t="shared" si="104"/>
        <v>55680</v>
      </c>
      <c r="D483" s="211">
        <f t="shared" si="94"/>
        <v>0</v>
      </c>
      <c r="E483" s="212">
        <f t="shared" si="99"/>
        <v>0</v>
      </c>
      <c r="F483" s="212">
        <f t="shared" si="105"/>
        <v>0</v>
      </c>
      <c r="G483" s="213">
        <f t="shared" si="100"/>
        <v>0</v>
      </c>
      <c r="H483" s="214">
        <f t="shared" si="95"/>
        <v>0</v>
      </c>
      <c r="I483" s="212">
        <f t="shared" si="106"/>
        <v>0</v>
      </c>
      <c r="J483" s="212">
        <f t="shared" si="101"/>
        <v>0</v>
      </c>
      <c r="K483" s="215">
        <f t="shared" si="102"/>
        <v>0</v>
      </c>
      <c r="L483" s="228"/>
      <c r="M483" s="232"/>
      <c r="N483" s="216">
        <f t="shared" si="96"/>
        <v>7</v>
      </c>
      <c r="O483" s="184">
        <f t="shared" si="103"/>
        <v>24</v>
      </c>
      <c r="P483" s="185">
        <f t="shared" si="97"/>
        <v>0</v>
      </c>
      <c r="Q483" s="186"/>
      <c r="R483" s="186"/>
      <c r="S483" s="186"/>
      <c r="T483" s="186"/>
      <c r="U483" s="186"/>
      <c r="V483" s="186"/>
      <c r="W483" s="186"/>
      <c r="X483" s="186"/>
      <c r="Y483" s="186"/>
      <c r="Z483" s="186"/>
    </row>
    <row r="484" spans="1:26" x14ac:dyDescent="0.25">
      <c r="A484" s="222">
        <v>477</v>
      </c>
      <c r="B484" s="209" t="str">
        <f t="shared" si="98"/>
        <v>40-й год 9-й мес</v>
      </c>
      <c r="C484" s="210">
        <f t="shared" si="104"/>
        <v>55710</v>
      </c>
      <c r="D484" s="211">
        <f t="shared" si="94"/>
        <v>0</v>
      </c>
      <c r="E484" s="212">
        <f t="shared" si="99"/>
        <v>0</v>
      </c>
      <c r="F484" s="212">
        <f t="shared" si="105"/>
        <v>0</v>
      </c>
      <c r="G484" s="213">
        <f t="shared" si="100"/>
        <v>0</v>
      </c>
      <c r="H484" s="214">
        <f t="shared" si="95"/>
        <v>0</v>
      </c>
      <c r="I484" s="212">
        <f t="shared" si="106"/>
        <v>0</v>
      </c>
      <c r="J484" s="212">
        <f t="shared" si="101"/>
        <v>0</v>
      </c>
      <c r="K484" s="215">
        <f t="shared" si="102"/>
        <v>0</v>
      </c>
      <c r="L484" s="228"/>
      <c r="M484" s="232"/>
      <c r="N484" s="216">
        <f t="shared" si="96"/>
        <v>7</v>
      </c>
      <c r="O484" s="184">
        <f t="shared" si="103"/>
        <v>24</v>
      </c>
      <c r="P484" s="185">
        <f t="shared" si="97"/>
        <v>0</v>
      </c>
      <c r="Q484" s="186"/>
      <c r="R484" s="186"/>
      <c r="S484" s="186"/>
      <c r="T484" s="186"/>
      <c r="U484" s="186"/>
      <c r="V484" s="186"/>
      <c r="W484" s="186"/>
      <c r="X484" s="186"/>
      <c r="Y484" s="186"/>
      <c r="Z484" s="186"/>
    </row>
    <row r="485" spans="1:26" x14ac:dyDescent="0.25">
      <c r="A485" s="222">
        <v>478</v>
      </c>
      <c r="B485" s="209" t="str">
        <f t="shared" si="98"/>
        <v>40-й год 10-й мес</v>
      </c>
      <c r="C485" s="210">
        <f t="shared" si="104"/>
        <v>55741</v>
      </c>
      <c r="D485" s="211">
        <f t="shared" si="94"/>
        <v>0</v>
      </c>
      <c r="E485" s="212">
        <f t="shared" si="99"/>
        <v>0</v>
      </c>
      <c r="F485" s="212">
        <f t="shared" si="105"/>
        <v>0</v>
      </c>
      <c r="G485" s="213">
        <f t="shared" si="100"/>
        <v>0</v>
      </c>
      <c r="H485" s="214">
        <f t="shared" si="95"/>
        <v>0</v>
      </c>
      <c r="I485" s="212">
        <f t="shared" si="106"/>
        <v>0</v>
      </c>
      <c r="J485" s="212">
        <f t="shared" si="101"/>
        <v>0</v>
      </c>
      <c r="K485" s="215">
        <f t="shared" si="102"/>
        <v>0</v>
      </c>
      <c r="L485" s="228"/>
      <c r="M485" s="232"/>
      <c r="N485" s="216">
        <f t="shared" si="96"/>
        <v>7</v>
      </c>
      <c r="O485" s="184">
        <f t="shared" si="103"/>
        <v>24</v>
      </c>
      <c r="P485" s="185">
        <f t="shared" si="97"/>
        <v>0</v>
      </c>
      <c r="Q485" s="186"/>
      <c r="R485" s="186"/>
      <c r="S485" s="186"/>
      <c r="T485" s="186"/>
      <c r="U485" s="186"/>
      <c r="V485" s="186"/>
      <c r="W485" s="186"/>
      <c r="X485" s="186"/>
      <c r="Y485" s="186"/>
      <c r="Z485" s="186"/>
    </row>
    <row r="486" spans="1:26" x14ac:dyDescent="0.25">
      <c r="A486" s="222">
        <v>479</v>
      </c>
      <c r="B486" s="209" t="str">
        <f t="shared" si="98"/>
        <v>40-й год 11-й мес</v>
      </c>
      <c r="C486" s="210">
        <f t="shared" si="104"/>
        <v>55772</v>
      </c>
      <c r="D486" s="211">
        <f t="shared" si="94"/>
        <v>0</v>
      </c>
      <c r="E486" s="212">
        <f t="shared" si="99"/>
        <v>0</v>
      </c>
      <c r="F486" s="212">
        <f t="shared" si="105"/>
        <v>0</v>
      </c>
      <c r="G486" s="213">
        <f t="shared" si="100"/>
        <v>0</v>
      </c>
      <c r="H486" s="214">
        <f t="shared" si="95"/>
        <v>0</v>
      </c>
      <c r="I486" s="212">
        <f t="shared" si="106"/>
        <v>0</v>
      </c>
      <c r="J486" s="212">
        <f t="shared" si="101"/>
        <v>0</v>
      </c>
      <c r="K486" s="215">
        <f t="shared" si="102"/>
        <v>0</v>
      </c>
      <c r="L486" s="228"/>
      <c r="M486" s="232"/>
      <c r="N486" s="216">
        <f t="shared" si="96"/>
        <v>7</v>
      </c>
      <c r="O486" s="184">
        <f t="shared" si="103"/>
        <v>24</v>
      </c>
      <c r="P486" s="185">
        <f t="shared" si="97"/>
        <v>0</v>
      </c>
      <c r="Q486" s="186"/>
      <c r="R486" s="186"/>
      <c r="S486" s="186"/>
      <c r="T486" s="186"/>
      <c r="U486" s="186"/>
      <c r="V486" s="186"/>
      <c r="W486" s="186"/>
      <c r="X486" s="186"/>
      <c r="Y486" s="186"/>
      <c r="Z486" s="186"/>
    </row>
    <row r="487" spans="1:26" x14ac:dyDescent="0.25">
      <c r="A487" s="223">
        <v>480</v>
      </c>
      <c r="B487" s="209" t="str">
        <f t="shared" si="98"/>
        <v>40-й год 12-й мес</v>
      </c>
      <c r="C487" s="210">
        <f t="shared" si="104"/>
        <v>55802</v>
      </c>
      <c r="D487" s="211">
        <f t="shared" si="94"/>
        <v>0</v>
      </c>
      <c r="E487" s="224">
        <f t="shared" si="99"/>
        <v>0</v>
      </c>
      <c r="F487" s="212">
        <f t="shared" si="105"/>
        <v>0</v>
      </c>
      <c r="G487" s="225">
        <f t="shared" si="100"/>
        <v>0</v>
      </c>
      <c r="H487" s="226">
        <f t="shared" si="95"/>
        <v>0</v>
      </c>
      <c r="I487" s="224">
        <f t="shared" si="106"/>
        <v>0</v>
      </c>
      <c r="J487" s="224">
        <f t="shared" si="101"/>
        <v>0</v>
      </c>
      <c r="K487" s="227">
        <f t="shared" si="102"/>
        <v>0</v>
      </c>
      <c r="L487" s="231"/>
      <c r="M487" s="233"/>
      <c r="N487" s="216">
        <f t="shared" si="96"/>
        <v>7</v>
      </c>
      <c r="O487" s="184">
        <f t="shared" si="103"/>
        <v>24</v>
      </c>
      <c r="P487" s="185">
        <f t="shared" si="97"/>
        <v>0</v>
      </c>
      <c r="Q487" s="186"/>
      <c r="R487" s="186"/>
      <c r="S487" s="186"/>
      <c r="T487" s="186"/>
      <c r="U487" s="186"/>
      <c r="V487" s="186"/>
      <c r="W487" s="186"/>
      <c r="X487" s="186"/>
      <c r="Y487" s="186"/>
      <c r="Z487" s="186"/>
    </row>
    <row r="488" spans="1:26" x14ac:dyDescent="0.25">
      <c r="A488" s="208">
        <v>481</v>
      </c>
      <c r="B488" s="209" t="str">
        <f t="shared" si="98"/>
        <v>41-й год 1-й мес</v>
      </c>
      <c r="C488" s="210">
        <f t="shared" si="104"/>
        <v>55833</v>
      </c>
      <c r="D488" s="211">
        <f t="shared" si="94"/>
        <v>0</v>
      </c>
      <c r="E488" s="212">
        <f t="shared" si="99"/>
        <v>0</v>
      </c>
      <c r="F488" s="212">
        <f t="shared" si="105"/>
        <v>0</v>
      </c>
      <c r="G488" s="213">
        <f t="shared" si="100"/>
        <v>0</v>
      </c>
      <c r="H488" s="214">
        <f t="shared" si="95"/>
        <v>0</v>
      </c>
      <c r="I488" s="212">
        <f t="shared" si="106"/>
        <v>0</v>
      </c>
      <c r="J488" s="212">
        <f t="shared" si="101"/>
        <v>0</v>
      </c>
      <c r="K488" s="215">
        <f t="shared" si="102"/>
        <v>0</v>
      </c>
      <c r="L488" s="228"/>
      <c r="M488" s="232"/>
      <c r="N488" s="216">
        <f t="shared" si="96"/>
        <v>7</v>
      </c>
      <c r="O488" s="184">
        <f t="shared" si="103"/>
        <v>24</v>
      </c>
      <c r="P488" s="185">
        <f t="shared" si="97"/>
        <v>0</v>
      </c>
      <c r="Q488" s="186"/>
      <c r="R488" s="186"/>
      <c r="S488" s="186"/>
      <c r="T488" s="186"/>
      <c r="U488" s="186"/>
      <c r="V488" s="186"/>
      <c r="W488" s="186"/>
      <c r="X488" s="186"/>
      <c r="Y488" s="186"/>
      <c r="Z488" s="186"/>
    </row>
    <row r="489" spans="1:26" x14ac:dyDescent="0.25">
      <c r="A489" s="208">
        <v>482</v>
      </c>
      <c r="B489" s="209" t="str">
        <f t="shared" si="98"/>
        <v>41-й год 2-й мес</v>
      </c>
      <c r="C489" s="210">
        <f t="shared" si="104"/>
        <v>55863</v>
      </c>
      <c r="D489" s="211">
        <f t="shared" si="94"/>
        <v>0</v>
      </c>
      <c r="E489" s="212">
        <f t="shared" si="99"/>
        <v>0</v>
      </c>
      <c r="F489" s="212">
        <f t="shared" si="105"/>
        <v>0</v>
      </c>
      <c r="G489" s="213">
        <f t="shared" si="100"/>
        <v>0</v>
      </c>
      <c r="H489" s="214">
        <f t="shared" si="95"/>
        <v>0</v>
      </c>
      <c r="I489" s="212">
        <f t="shared" si="106"/>
        <v>0</v>
      </c>
      <c r="J489" s="212">
        <f t="shared" si="101"/>
        <v>0</v>
      </c>
      <c r="K489" s="215">
        <f t="shared" si="102"/>
        <v>0</v>
      </c>
      <c r="L489" s="228"/>
      <c r="M489" s="232"/>
      <c r="N489" s="216">
        <f t="shared" si="96"/>
        <v>7</v>
      </c>
      <c r="O489" s="184">
        <f t="shared" si="103"/>
        <v>24</v>
      </c>
      <c r="P489" s="185">
        <f t="shared" si="97"/>
        <v>0</v>
      </c>
      <c r="Q489" s="186"/>
      <c r="R489" s="186"/>
      <c r="S489" s="186"/>
      <c r="T489" s="186"/>
      <c r="U489" s="186"/>
      <c r="V489" s="186"/>
      <c r="W489" s="186"/>
      <c r="X489" s="186"/>
      <c r="Y489" s="186"/>
      <c r="Z489" s="186"/>
    </row>
    <row r="490" spans="1:26" x14ac:dyDescent="0.25">
      <c r="A490" s="208">
        <v>483</v>
      </c>
      <c r="B490" s="209" t="str">
        <f t="shared" si="98"/>
        <v>41-й год 3-й мес</v>
      </c>
      <c r="C490" s="210">
        <f t="shared" si="104"/>
        <v>55894</v>
      </c>
      <c r="D490" s="211">
        <f t="shared" si="94"/>
        <v>0</v>
      </c>
      <c r="E490" s="212">
        <f t="shared" si="99"/>
        <v>0</v>
      </c>
      <c r="F490" s="212">
        <f t="shared" si="105"/>
        <v>0</v>
      </c>
      <c r="G490" s="213">
        <f t="shared" si="100"/>
        <v>0</v>
      </c>
      <c r="H490" s="214">
        <f t="shared" si="95"/>
        <v>0</v>
      </c>
      <c r="I490" s="212">
        <f t="shared" si="106"/>
        <v>0</v>
      </c>
      <c r="J490" s="212">
        <f t="shared" si="101"/>
        <v>0</v>
      </c>
      <c r="K490" s="215">
        <f t="shared" si="102"/>
        <v>0</v>
      </c>
      <c r="L490" s="228"/>
      <c r="M490" s="232"/>
      <c r="N490" s="216">
        <f t="shared" si="96"/>
        <v>7</v>
      </c>
      <c r="O490" s="184">
        <f t="shared" si="103"/>
        <v>24</v>
      </c>
      <c r="P490" s="185">
        <f t="shared" si="97"/>
        <v>0</v>
      </c>
      <c r="Q490" s="186"/>
      <c r="R490" s="186"/>
      <c r="S490" s="186"/>
      <c r="T490" s="186"/>
      <c r="U490" s="186"/>
      <c r="V490" s="186"/>
      <c r="W490" s="186"/>
      <c r="X490" s="186"/>
      <c r="Y490" s="186"/>
      <c r="Z490" s="186"/>
    </row>
    <row r="491" spans="1:26" x14ac:dyDescent="0.25">
      <c r="A491" s="208">
        <v>484</v>
      </c>
      <c r="B491" s="209" t="str">
        <f t="shared" si="98"/>
        <v>41-й год 4-й мес</v>
      </c>
      <c r="C491" s="210">
        <f t="shared" si="104"/>
        <v>55925</v>
      </c>
      <c r="D491" s="211">
        <f t="shared" si="94"/>
        <v>0</v>
      </c>
      <c r="E491" s="212">
        <f t="shared" si="99"/>
        <v>0</v>
      </c>
      <c r="F491" s="212">
        <f t="shared" si="105"/>
        <v>0</v>
      </c>
      <c r="G491" s="213">
        <f t="shared" si="100"/>
        <v>0</v>
      </c>
      <c r="H491" s="214">
        <f t="shared" si="95"/>
        <v>0</v>
      </c>
      <c r="I491" s="212">
        <f t="shared" si="106"/>
        <v>0</v>
      </c>
      <c r="J491" s="212">
        <f t="shared" si="101"/>
        <v>0</v>
      </c>
      <c r="K491" s="215">
        <f t="shared" si="102"/>
        <v>0</v>
      </c>
      <c r="L491" s="228"/>
      <c r="M491" s="232"/>
      <c r="N491" s="216">
        <f t="shared" si="96"/>
        <v>7</v>
      </c>
      <c r="O491" s="184">
        <f t="shared" si="103"/>
        <v>24</v>
      </c>
      <c r="P491" s="185">
        <f t="shared" si="97"/>
        <v>0</v>
      </c>
      <c r="Q491" s="186"/>
      <c r="R491" s="186"/>
      <c r="S491" s="186"/>
      <c r="T491" s="186"/>
      <c r="U491" s="186"/>
      <c r="V491" s="186"/>
      <c r="W491" s="186"/>
      <c r="X491" s="186"/>
      <c r="Y491" s="186"/>
      <c r="Z491" s="186"/>
    </row>
    <row r="492" spans="1:26" x14ac:dyDescent="0.25">
      <c r="A492" s="208">
        <v>485</v>
      </c>
      <c r="B492" s="209" t="str">
        <f t="shared" si="98"/>
        <v>41-й год 5-й мес</v>
      </c>
      <c r="C492" s="210">
        <f t="shared" si="104"/>
        <v>55953</v>
      </c>
      <c r="D492" s="211">
        <f t="shared" si="94"/>
        <v>0</v>
      </c>
      <c r="E492" s="212">
        <f t="shared" si="99"/>
        <v>0</v>
      </c>
      <c r="F492" s="212">
        <f t="shared" si="105"/>
        <v>0</v>
      </c>
      <c r="G492" s="213">
        <f t="shared" si="100"/>
        <v>0</v>
      </c>
      <c r="H492" s="214">
        <f t="shared" si="95"/>
        <v>0</v>
      </c>
      <c r="I492" s="212">
        <f t="shared" si="106"/>
        <v>0</v>
      </c>
      <c r="J492" s="212">
        <f t="shared" si="101"/>
        <v>0</v>
      </c>
      <c r="K492" s="215">
        <f t="shared" si="102"/>
        <v>0</v>
      </c>
      <c r="L492" s="228"/>
      <c r="M492" s="232"/>
      <c r="N492" s="216">
        <f t="shared" si="96"/>
        <v>7</v>
      </c>
      <c r="O492" s="184">
        <f t="shared" si="103"/>
        <v>24</v>
      </c>
      <c r="P492" s="185">
        <f t="shared" si="97"/>
        <v>0</v>
      </c>
      <c r="Q492" s="186"/>
      <c r="R492" s="186"/>
      <c r="S492" s="186"/>
      <c r="T492" s="186"/>
      <c r="U492" s="186"/>
      <c r="V492" s="186"/>
      <c r="W492" s="186"/>
      <c r="X492" s="186"/>
      <c r="Y492" s="186"/>
      <c r="Z492" s="186"/>
    </row>
    <row r="493" spans="1:26" x14ac:dyDescent="0.25">
      <c r="A493" s="208">
        <v>486</v>
      </c>
      <c r="B493" s="209" t="str">
        <f t="shared" si="98"/>
        <v>41-й год 6-й мес</v>
      </c>
      <c r="C493" s="210">
        <f t="shared" si="104"/>
        <v>55984</v>
      </c>
      <c r="D493" s="211">
        <f t="shared" si="94"/>
        <v>0</v>
      </c>
      <c r="E493" s="212">
        <f t="shared" si="99"/>
        <v>0</v>
      </c>
      <c r="F493" s="212">
        <f t="shared" si="105"/>
        <v>0</v>
      </c>
      <c r="G493" s="213">
        <f t="shared" si="100"/>
        <v>0</v>
      </c>
      <c r="H493" s="214">
        <f t="shared" si="95"/>
        <v>0</v>
      </c>
      <c r="I493" s="212">
        <f t="shared" si="106"/>
        <v>0</v>
      </c>
      <c r="J493" s="212">
        <f t="shared" si="101"/>
        <v>0</v>
      </c>
      <c r="K493" s="215">
        <f t="shared" si="102"/>
        <v>0</v>
      </c>
      <c r="L493" s="228"/>
      <c r="M493" s="232"/>
      <c r="N493" s="216">
        <f t="shared" si="96"/>
        <v>7</v>
      </c>
      <c r="O493" s="184">
        <f t="shared" si="103"/>
        <v>24</v>
      </c>
      <c r="P493" s="185">
        <f t="shared" si="97"/>
        <v>0</v>
      </c>
      <c r="Q493" s="186"/>
      <c r="R493" s="186"/>
      <c r="S493" s="186"/>
      <c r="T493" s="186"/>
      <c r="U493" s="186"/>
      <c r="V493" s="186"/>
      <c r="W493" s="186"/>
      <c r="X493" s="186"/>
      <c r="Y493" s="186"/>
      <c r="Z493" s="186"/>
    </row>
    <row r="494" spans="1:26" x14ac:dyDescent="0.25">
      <c r="A494" s="208">
        <v>487</v>
      </c>
      <c r="B494" s="209" t="str">
        <f t="shared" si="98"/>
        <v>41-й год 7-й мес</v>
      </c>
      <c r="C494" s="210">
        <f t="shared" si="104"/>
        <v>56014</v>
      </c>
      <c r="D494" s="211">
        <f t="shared" si="94"/>
        <v>0</v>
      </c>
      <c r="E494" s="212">
        <f t="shared" si="99"/>
        <v>0</v>
      </c>
      <c r="F494" s="212">
        <f t="shared" si="105"/>
        <v>0</v>
      </c>
      <c r="G494" s="213">
        <f t="shared" si="100"/>
        <v>0</v>
      </c>
      <c r="H494" s="214">
        <f t="shared" si="95"/>
        <v>0</v>
      </c>
      <c r="I494" s="212">
        <f t="shared" si="106"/>
        <v>0</v>
      </c>
      <c r="J494" s="212">
        <f t="shared" si="101"/>
        <v>0</v>
      </c>
      <c r="K494" s="215">
        <f t="shared" si="102"/>
        <v>0</v>
      </c>
      <c r="L494" s="228"/>
      <c r="M494" s="232"/>
      <c r="N494" s="216">
        <f t="shared" si="96"/>
        <v>7</v>
      </c>
      <c r="O494" s="184">
        <f t="shared" si="103"/>
        <v>24</v>
      </c>
      <c r="P494" s="185">
        <f t="shared" si="97"/>
        <v>0</v>
      </c>
      <c r="Q494" s="186"/>
      <c r="R494" s="186"/>
      <c r="S494" s="186"/>
      <c r="T494" s="186"/>
      <c r="U494" s="186"/>
      <c r="V494" s="186"/>
      <c r="W494" s="186"/>
      <c r="X494" s="186"/>
      <c r="Y494" s="186"/>
      <c r="Z494" s="186"/>
    </row>
    <row r="495" spans="1:26" x14ac:dyDescent="0.25">
      <c r="A495" s="208">
        <v>488</v>
      </c>
      <c r="B495" s="209" t="str">
        <f t="shared" si="98"/>
        <v>41-й год 8-й мес</v>
      </c>
      <c r="C495" s="210">
        <f t="shared" si="104"/>
        <v>56045</v>
      </c>
      <c r="D495" s="211">
        <f t="shared" si="94"/>
        <v>0</v>
      </c>
      <c r="E495" s="212">
        <f t="shared" si="99"/>
        <v>0</v>
      </c>
      <c r="F495" s="212">
        <f t="shared" si="105"/>
        <v>0</v>
      </c>
      <c r="G495" s="213">
        <f t="shared" si="100"/>
        <v>0</v>
      </c>
      <c r="H495" s="214">
        <f t="shared" si="95"/>
        <v>0</v>
      </c>
      <c r="I495" s="212">
        <f t="shared" si="106"/>
        <v>0</v>
      </c>
      <c r="J495" s="212">
        <f t="shared" si="101"/>
        <v>0</v>
      </c>
      <c r="K495" s="215">
        <f t="shared" si="102"/>
        <v>0</v>
      </c>
      <c r="L495" s="228"/>
      <c r="M495" s="232"/>
      <c r="N495" s="216">
        <f t="shared" si="96"/>
        <v>7</v>
      </c>
      <c r="O495" s="184">
        <f t="shared" si="103"/>
        <v>24</v>
      </c>
      <c r="P495" s="185">
        <f t="shared" si="97"/>
        <v>0</v>
      </c>
      <c r="Q495" s="186"/>
      <c r="R495" s="186"/>
      <c r="S495" s="186"/>
      <c r="T495" s="186"/>
      <c r="U495" s="186"/>
      <c r="V495" s="186"/>
      <c r="W495" s="186"/>
      <c r="X495" s="186"/>
      <c r="Y495" s="186"/>
      <c r="Z495" s="186"/>
    </row>
    <row r="496" spans="1:26" x14ac:dyDescent="0.25">
      <c r="A496" s="208">
        <v>489</v>
      </c>
      <c r="B496" s="209" t="str">
        <f t="shared" si="98"/>
        <v>41-й год 9-й мес</v>
      </c>
      <c r="C496" s="210">
        <f t="shared" si="104"/>
        <v>56075</v>
      </c>
      <c r="D496" s="211">
        <f t="shared" si="94"/>
        <v>0</v>
      </c>
      <c r="E496" s="212">
        <f t="shared" si="99"/>
        <v>0</v>
      </c>
      <c r="F496" s="212">
        <f t="shared" si="105"/>
        <v>0</v>
      </c>
      <c r="G496" s="213">
        <f t="shared" si="100"/>
        <v>0</v>
      </c>
      <c r="H496" s="214">
        <f t="shared" si="95"/>
        <v>0</v>
      </c>
      <c r="I496" s="212">
        <f t="shared" si="106"/>
        <v>0</v>
      </c>
      <c r="J496" s="212">
        <f t="shared" si="101"/>
        <v>0</v>
      </c>
      <c r="K496" s="215">
        <f t="shared" si="102"/>
        <v>0</v>
      </c>
      <c r="L496" s="228"/>
      <c r="M496" s="232"/>
      <c r="N496" s="216">
        <f t="shared" si="96"/>
        <v>7</v>
      </c>
      <c r="O496" s="184">
        <f t="shared" si="103"/>
        <v>24</v>
      </c>
      <c r="P496" s="185">
        <f t="shared" si="97"/>
        <v>0</v>
      </c>
      <c r="Q496" s="186"/>
      <c r="R496" s="186"/>
      <c r="S496" s="186"/>
      <c r="T496" s="186"/>
      <c r="U496" s="186"/>
      <c r="V496" s="186"/>
      <c r="W496" s="186"/>
      <c r="X496" s="186"/>
      <c r="Y496" s="186"/>
      <c r="Z496" s="186"/>
    </row>
    <row r="497" spans="1:26" x14ac:dyDescent="0.25">
      <c r="A497" s="208">
        <v>490</v>
      </c>
      <c r="B497" s="209" t="str">
        <f t="shared" si="98"/>
        <v>41-й год 10-й мес</v>
      </c>
      <c r="C497" s="210">
        <f t="shared" si="104"/>
        <v>56106</v>
      </c>
      <c r="D497" s="211">
        <f t="shared" si="94"/>
        <v>0</v>
      </c>
      <c r="E497" s="212">
        <f t="shared" si="99"/>
        <v>0</v>
      </c>
      <c r="F497" s="212">
        <f t="shared" si="105"/>
        <v>0</v>
      </c>
      <c r="G497" s="213">
        <f t="shared" si="100"/>
        <v>0</v>
      </c>
      <c r="H497" s="214">
        <f t="shared" si="95"/>
        <v>0</v>
      </c>
      <c r="I497" s="212">
        <f t="shared" si="106"/>
        <v>0</v>
      </c>
      <c r="J497" s="212">
        <f t="shared" si="101"/>
        <v>0</v>
      </c>
      <c r="K497" s="215">
        <f t="shared" si="102"/>
        <v>0</v>
      </c>
      <c r="L497" s="228"/>
      <c r="M497" s="232"/>
      <c r="N497" s="216">
        <f t="shared" si="96"/>
        <v>7</v>
      </c>
      <c r="O497" s="184">
        <f t="shared" si="103"/>
        <v>24</v>
      </c>
      <c r="P497" s="185">
        <f t="shared" si="97"/>
        <v>0</v>
      </c>
      <c r="Q497" s="186"/>
      <c r="R497" s="186"/>
      <c r="S497" s="186"/>
      <c r="T497" s="186"/>
      <c r="U497" s="186"/>
      <c r="V497" s="186"/>
      <c r="W497" s="186"/>
      <c r="X497" s="186"/>
      <c r="Y497" s="186"/>
      <c r="Z497" s="186"/>
    </row>
    <row r="498" spans="1:26" x14ac:dyDescent="0.25">
      <c r="A498" s="208">
        <v>491</v>
      </c>
      <c r="B498" s="209" t="str">
        <f t="shared" si="98"/>
        <v>41-й год 11-й мес</v>
      </c>
      <c r="C498" s="210">
        <f t="shared" si="104"/>
        <v>56137</v>
      </c>
      <c r="D498" s="211">
        <f t="shared" si="94"/>
        <v>0</v>
      </c>
      <c r="E498" s="212">
        <f t="shared" si="99"/>
        <v>0</v>
      </c>
      <c r="F498" s="212">
        <f t="shared" si="105"/>
        <v>0</v>
      </c>
      <c r="G498" s="213">
        <f t="shared" si="100"/>
        <v>0</v>
      </c>
      <c r="H498" s="214">
        <f t="shared" si="95"/>
        <v>0</v>
      </c>
      <c r="I498" s="212">
        <f t="shared" si="106"/>
        <v>0</v>
      </c>
      <c r="J498" s="212">
        <f t="shared" si="101"/>
        <v>0</v>
      </c>
      <c r="K498" s="215">
        <f t="shared" si="102"/>
        <v>0</v>
      </c>
      <c r="L498" s="228"/>
      <c r="M498" s="232"/>
      <c r="N498" s="216">
        <f t="shared" si="96"/>
        <v>7</v>
      </c>
      <c r="O498" s="184">
        <f t="shared" si="103"/>
        <v>24</v>
      </c>
      <c r="P498" s="185">
        <f t="shared" si="97"/>
        <v>0</v>
      </c>
      <c r="Q498" s="186"/>
      <c r="R498" s="186"/>
      <c r="S498" s="186"/>
      <c r="T498" s="186"/>
      <c r="U498" s="186"/>
      <c r="V498" s="186"/>
      <c r="W498" s="186"/>
      <c r="X498" s="186"/>
      <c r="Y498" s="186"/>
      <c r="Z498" s="186"/>
    </row>
    <row r="499" spans="1:26" x14ac:dyDescent="0.25">
      <c r="A499" s="208">
        <v>492</v>
      </c>
      <c r="B499" s="209" t="str">
        <f t="shared" si="98"/>
        <v>41-й год 12-й мес</v>
      </c>
      <c r="C499" s="210">
        <f t="shared" si="104"/>
        <v>56167</v>
      </c>
      <c r="D499" s="211">
        <f t="shared" si="94"/>
        <v>0</v>
      </c>
      <c r="E499" s="212">
        <f t="shared" si="99"/>
        <v>0</v>
      </c>
      <c r="F499" s="212">
        <f t="shared" si="105"/>
        <v>0</v>
      </c>
      <c r="G499" s="213">
        <f t="shared" si="100"/>
        <v>0</v>
      </c>
      <c r="H499" s="214">
        <f t="shared" si="95"/>
        <v>0</v>
      </c>
      <c r="I499" s="212">
        <f t="shared" si="106"/>
        <v>0</v>
      </c>
      <c r="J499" s="212">
        <f t="shared" si="101"/>
        <v>0</v>
      </c>
      <c r="K499" s="215">
        <f t="shared" si="102"/>
        <v>0</v>
      </c>
      <c r="L499" s="228"/>
      <c r="M499" s="232"/>
      <c r="N499" s="216">
        <f t="shared" si="96"/>
        <v>7</v>
      </c>
      <c r="O499" s="184">
        <f t="shared" si="103"/>
        <v>24</v>
      </c>
      <c r="P499" s="185">
        <f t="shared" si="97"/>
        <v>0</v>
      </c>
      <c r="Q499" s="186"/>
      <c r="R499" s="186"/>
      <c r="S499" s="186"/>
      <c r="T499" s="186"/>
      <c r="U499" s="186"/>
      <c r="V499" s="186"/>
      <c r="W499" s="186"/>
      <c r="X499" s="186"/>
      <c r="Y499" s="186"/>
      <c r="Z499" s="186"/>
    </row>
    <row r="500" spans="1:26" x14ac:dyDescent="0.25">
      <c r="A500" s="217">
        <v>493</v>
      </c>
      <c r="B500" s="209" t="str">
        <f t="shared" si="98"/>
        <v>42-й год 1-й мес</v>
      </c>
      <c r="C500" s="210">
        <f t="shared" si="104"/>
        <v>56198</v>
      </c>
      <c r="D500" s="211">
        <f t="shared" si="94"/>
        <v>0</v>
      </c>
      <c r="E500" s="218">
        <f t="shared" si="99"/>
        <v>0</v>
      </c>
      <c r="F500" s="212">
        <f t="shared" si="105"/>
        <v>0</v>
      </c>
      <c r="G500" s="219">
        <f t="shared" si="100"/>
        <v>0</v>
      </c>
      <c r="H500" s="220">
        <f t="shared" si="95"/>
        <v>0</v>
      </c>
      <c r="I500" s="218">
        <f t="shared" si="106"/>
        <v>0</v>
      </c>
      <c r="J500" s="218">
        <f t="shared" si="101"/>
        <v>0</v>
      </c>
      <c r="K500" s="221">
        <f t="shared" si="102"/>
        <v>0</v>
      </c>
      <c r="L500" s="230"/>
      <c r="M500" s="229"/>
      <c r="N500" s="216">
        <f t="shared" si="96"/>
        <v>7</v>
      </c>
      <c r="O500" s="184">
        <f t="shared" si="103"/>
        <v>24</v>
      </c>
      <c r="P500" s="185">
        <f t="shared" si="97"/>
        <v>0</v>
      </c>
      <c r="Q500" s="186"/>
      <c r="R500" s="186"/>
      <c r="S500" s="186"/>
      <c r="T500" s="186"/>
      <c r="U500" s="186"/>
      <c r="V500" s="186"/>
      <c r="W500" s="186"/>
      <c r="X500" s="186"/>
      <c r="Y500" s="186"/>
      <c r="Z500" s="186"/>
    </row>
    <row r="501" spans="1:26" x14ac:dyDescent="0.25">
      <c r="A501" s="222">
        <v>494</v>
      </c>
      <c r="B501" s="209" t="str">
        <f t="shared" si="98"/>
        <v>42-й год 2-й мес</v>
      </c>
      <c r="C501" s="210">
        <f t="shared" si="104"/>
        <v>56228</v>
      </c>
      <c r="D501" s="211">
        <f t="shared" si="94"/>
        <v>0</v>
      </c>
      <c r="E501" s="212">
        <f t="shared" si="99"/>
        <v>0</v>
      </c>
      <c r="F501" s="212">
        <f t="shared" si="105"/>
        <v>0</v>
      </c>
      <c r="G501" s="213">
        <f t="shared" si="100"/>
        <v>0</v>
      </c>
      <c r="H501" s="214">
        <f t="shared" si="95"/>
        <v>0</v>
      </c>
      <c r="I501" s="212">
        <f t="shared" si="106"/>
        <v>0</v>
      </c>
      <c r="J501" s="212">
        <f t="shared" si="101"/>
        <v>0</v>
      </c>
      <c r="K501" s="215">
        <f t="shared" si="102"/>
        <v>0</v>
      </c>
      <c r="L501" s="228"/>
      <c r="M501" s="232"/>
      <c r="N501" s="216">
        <f t="shared" si="96"/>
        <v>7</v>
      </c>
      <c r="O501" s="184">
        <f t="shared" si="103"/>
        <v>24</v>
      </c>
      <c r="P501" s="185">
        <f t="shared" si="97"/>
        <v>0</v>
      </c>
      <c r="Q501" s="186"/>
      <c r="R501" s="186"/>
      <c r="S501" s="186"/>
      <c r="T501" s="186"/>
      <c r="U501" s="186"/>
      <c r="V501" s="186"/>
      <c r="W501" s="186"/>
      <c r="X501" s="186"/>
      <c r="Y501" s="186"/>
      <c r="Z501" s="186"/>
    </row>
    <row r="502" spans="1:26" x14ac:dyDescent="0.25">
      <c r="A502" s="222">
        <v>495</v>
      </c>
      <c r="B502" s="209" t="str">
        <f t="shared" si="98"/>
        <v>42-й год 3-й мес</v>
      </c>
      <c r="C502" s="210">
        <f t="shared" si="104"/>
        <v>56259</v>
      </c>
      <c r="D502" s="211">
        <f t="shared" si="94"/>
        <v>0</v>
      </c>
      <c r="E502" s="212">
        <f t="shared" si="99"/>
        <v>0</v>
      </c>
      <c r="F502" s="212">
        <f t="shared" si="105"/>
        <v>0</v>
      </c>
      <c r="G502" s="213">
        <f t="shared" si="100"/>
        <v>0</v>
      </c>
      <c r="H502" s="214">
        <f t="shared" si="95"/>
        <v>0</v>
      </c>
      <c r="I502" s="212">
        <f t="shared" si="106"/>
        <v>0</v>
      </c>
      <c r="J502" s="212">
        <f t="shared" si="101"/>
        <v>0</v>
      </c>
      <c r="K502" s="215">
        <f t="shared" si="102"/>
        <v>0</v>
      </c>
      <c r="L502" s="228"/>
      <c r="M502" s="232"/>
      <c r="N502" s="216">
        <f t="shared" si="96"/>
        <v>7</v>
      </c>
      <c r="O502" s="184">
        <f t="shared" si="103"/>
        <v>24</v>
      </c>
      <c r="P502" s="185">
        <f t="shared" si="97"/>
        <v>0</v>
      </c>
      <c r="Q502" s="186"/>
      <c r="R502" s="186"/>
      <c r="S502" s="186"/>
      <c r="T502" s="186"/>
      <c r="U502" s="186"/>
      <c r="V502" s="186"/>
      <c r="W502" s="186"/>
      <c r="X502" s="186"/>
      <c r="Y502" s="186"/>
      <c r="Z502" s="186"/>
    </row>
    <row r="503" spans="1:26" x14ac:dyDescent="0.25">
      <c r="A503" s="222">
        <v>496</v>
      </c>
      <c r="B503" s="209" t="str">
        <f t="shared" si="98"/>
        <v>42-й год 4-й мес</v>
      </c>
      <c r="C503" s="210">
        <f t="shared" si="104"/>
        <v>56290</v>
      </c>
      <c r="D503" s="211">
        <f t="shared" si="94"/>
        <v>0</v>
      </c>
      <c r="E503" s="212">
        <f t="shared" si="99"/>
        <v>0</v>
      </c>
      <c r="F503" s="212">
        <f t="shared" si="105"/>
        <v>0</v>
      </c>
      <c r="G503" s="213">
        <f t="shared" si="100"/>
        <v>0</v>
      </c>
      <c r="H503" s="214">
        <f t="shared" si="95"/>
        <v>0</v>
      </c>
      <c r="I503" s="212">
        <f t="shared" si="106"/>
        <v>0</v>
      </c>
      <c r="J503" s="212">
        <f t="shared" si="101"/>
        <v>0</v>
      </c>
      <c r="K503" s="215">
        <f t="shared" si="102"/>
        <v>0</v>
      </c>
      <c r="L503" s="228"/>
      <c r="M503" s="232"/>
      <c r="N503" s="216">
        <f t="shared" si="96"/>
        <v>7</v>
      </c>
      <c r="O503" s="184">
        <f t="shared" si="103"/>
        <v>24</v>
      </c>
      <c r="P503" s="185">
        <f t="shared" si="97"/>
        <v>0</v>
      </c>
      <c r="Q503" s="186"/>
      <c r="R503" s="186"/>
      <c r="S503" s="186"/>
      <c r="T503" s="186"/>
      <c r="U503" s="186"/>
      <c r="V503" s="186"/>
      <c r="W503" s="186"/>
      <c r="X503" s="186"/>
      <c r="Y503" s="186"/>
      <c r="Z503" s="186"/>
    </row>
    <row r="504" spans="1:26" x14ac:dyDescent="0.25">
      <c r="A504" s="222">
        <v>497</v>
      </c>
      <c r="B504" s="209" t="str">
        <f t="shared" si="98"/>
        <v>42-й год 5-й мес</v>
      </c>
      <c r="C504" s="210">
        <f t="shared" si="104"/>
        <v>56318</v>
      </c>
      <c r="D504" s="211">
        <f t="shared" si="94"/>
        <v>0</v>
      </c>
      <c r="E504" s="212">
        <f t="shared" si="99"/>
        <v>0</v>
      </c>
      <c r="F504" s="212">
        <f t="shared" si="105"/>
        <v>0</v>
      </c>
      <c r="G504" s="213">
        <f t="shared" si="100"/>
        <v>0</v>
      </c>
      <c r="H504" s="214">
        <f t="shared" si="95"/>
        <v>0</v>
      </c>
      <c r="I504" s="212">
        <f t="shared" si="106"/>
        <v>0</v>
      </c>
      <c r="J504" s="212">
        <f t="shared" si="101"/>
        <v>0</v>
      </c>
      <c r="K504" s="215">
        <f t="shared" si="102"/>
        <v>0</v>
      </c>
      <c r="L504" s="228"/>
      <c r="M504" s="232"/>
      <c r="N504" s="216">
        <f t="shared" si="96"/>
        <v>7</v>
      </c>
      <c r="O504" s="184">
        <f t="shared" si="103"/>
        <v>24</v>
      </c>
      <c r="P504" s="185">
        <f t="shared" si="97"/>
        <v>0</v>
      </c>
      <c r="Q504" s="186"/>
      <c r="R504" s="186"/>
      <c r="S504" s="186"/>
      <c r="T504" s="186"/>
      <c r="U504" s="186"/>
      <c r="V504" s="186"/>
      <c r="W504" s="186"/>
      <c r="X504" s="186"/>
      <c r="Y504" s="186"/>
      <c r="Z504" s="186"/>
    </row>
    <row r="505" spans="1:26" x14ac:dyDescent="0.25">
      <c r="A505" s="222">
        <v>498</v>
      </c>
      <c r="B505" s="209" t="str">
        <f t="shared" si="98"/>
        <v>42-й год 6-й мес</v>
      </c>
      <c r="C505" s="210">
        <f t="shared" si="104"/>
        <v>56349</v>
      </c>
      <c r="D505" s="211">
        <f t="shared" si="94"/>
        <v>0</v>
      </c>
      <c r="E505" s="212">
        <f t="shared" si="99"/>
        <v>0</v>
      </c>
      <c r="F505" s="212">
        <f t="shared" si="105"/>
        <v>0</v>
      </c>
      <c r="G505" s="213">
        <f t="shared" si="100"/>
        <v>0</v>
      </c>
      <c r="H505" s="214">
        <f t="shared" si="95"/>
        <v>0</v>
      </c>
      <c r="I505" s="212">
        <f t="shared" si="106"/>
        <v>0</v>
      </c>
      <c r="J505" s="212">
        <f t="shared" si="101"/>
        <v>0</v>
      </c>
      <c r="K505" s="215">
        <f t="shared" si="102"/>
        <v>0</v>
      </c>
      <c r="L505" s="228"/>
      <c r="M505" s="232"/>
      <c r="N505" s="216">
        <f t="shared" si="96"/>
        <v>7</v>
      </c>
      <c r="O505" s="184">
        <f t="shared" si="103"/>
        <v>24</v>
      </c>
      <c r="P505" s="185">
        <f t="shared" si="97"/>
        <v>0</v>
      </c>
      <c r="Q505" s="186"/>
      <c r="R505" s="186"/>
      <c r="S505" s="186"/>
      <c r="T505" s="186"/>
      <c r="U505" s="186"/>
      <c r="V505" s="186"/>
      <c r="W505" s="186"/>
      <c r="X505" s="186"/>
      <c r="Y505" s="186"/>
      <c r="Z505" s="186"/>
    </row>
    <row r="506" spans="1:26" x14ac:dyDescent="0.25">
      <c r="A506" s="222">
        <v>499</v>
      </c>
      <c r="B506" s="209" t="str">
        <f t="shared" si="98"/>
        <v>42-й год 7-й мес</v>
      </c>
      <c r="C506" s="210">
        <f t="shared" si="104"/>
        <v>56379</v>
      </c>
      <c r="D506" s="211">
        <f t="shared" si="94"/>
        <v>0</v>
      </c>
      <c r="E506" s="212">
        <f t="shared" si="99"/>
        <v>0</v>
      </c>
      <c r="F506" s="212">
        <f t="shared" si="105"/>
        <v>0</v>
      </c>
      <c r="G506" s="213">
        <f t="shared" si="100"/>
        <v>0</v>
      </c>
      <c r="H506" s="214">
        <f t="shared" si="95"/>
        <v>0</v>
      </c>
      <c r="I506" s="212">
        <f t="shared" si="106"/>
        <v>0</v>
      </c>
      <c r="J506" s="212">
        <f t="shared" si="101"/>
        <v>0</v>
      </c>
      <c r="K506" s="215">
        <f t="shared" si="102"/>
        <v>0</v>
      </c>
      <c r="L506" s="228"/>
      <c r="M506" s="232"/>
      <c r="N506" s="216">
        <f t="shared" si="96"/>
        <v>7</v>
      </c>
      <c r="O506" s="184">
        <f t="shared" si="103"/>
        <v>24</v>
      </c>
      <c r="P506" s="185">
        <f t="shared" si="97"/>
        <v>0</v>
      </c>
      <c r="Q506" s="186"/>
      <c r="R506" s="186"/>
      <c r="S506" s="186"/>
      <c r="T506" s="186"/>
      <c r="U506" s="186"/>
      <c r="V506" s="186"/>
      <c r="W506" s="186"/>
      <c r="X506" s="186"/>
      <c r="Y506" s="186"/>
      <c r="Z506" s="186"/>
    </row>
    <row r="507" spans="1:26" x14ac:dyDescent="0.25">
      <c r="A507" s="222">
        <v>500</v>
      </c>
      <c r="B507" s="209" t="str">
        <f t="shared" si="98"/>
        <v>42-й год 8-й мес</v>
      </c>
      <c r="C507" s="210">
        <f t="shared" si="104"/>
        <v>56410</v>
      </c>
      <c r="D507" s="211">
        <f t="shared" si="94"/>
        <v>0</v>
      </c>
      <c r="E507" s="212">
        <f t="shared" si="99"/>
        <v>0</v>
      </c>
      <c r="F507" s="212">
        <f t="shared" si="105"/>
        <v>0</v>
      </c>
      <c r="G507" s="213">
        <f t="shared" si="100"/>
        <v>0</v>
      </c>
      <c r="H507" s="214">
        <f t="shared" si="95"/>
        <v>0</v>
      </c>
      <c r="I507" s="212">
        <f t="shared" si="106"/>
        <v>0</v>
      </c>
      <c r="J507" s="212">
        <f t="shared" si="101"/>
        <v>0</v>
      </c>
      <c r="K507" s="215">
        <f t="shared" si="102"/>
        <v>0</v>
      </c>
      <c r="L507" s="228"/>
      <c r="M507" s="232"/>
      <c r="N507" s="216">
        <f t="shared" si="96"/>
        <v>7</v>
      </c>
      <c r="O507" s="184">
        <f t="shared" si="103"/>
        <v>24</v>
      </c>
      <c r="P507" s="185">
        <f t="shared" si="97"/>
        <v>0</v>
      </c>
      <c r="Q507" s="186"/>
      <c r="R507" s="186"/>
      <c r="S507" s="186"/>
      <c r="T507" s="186"/>
      <c r="U507" s="186"/>
      <c r="V507" s="186"/>
      <c r="W507" s="186"/>
      <c r="X507" s="186"/>
      <c r="Y507" s="186"/>
      <c r="Z507" s="186"/>
    </row>
    <row r="508" spans="1:26" x14ac:dyDescent="0.25">
      <c r="A508" s="222">
        <v>501</v>
      </c>
      <c r="B508" s="209" t="str">
        <f t="shared" si="98"/>
        <v>42-й год 9-й мес</v>
      </c>
      <c r="C508" s="210">
        <f t="shared" si="104"/>
        <v>56440</v>
      </c>
      <c r="D508" s="211">
        <f t="shared" si="94"/>
        <v>0</v>
      </c>
      <c r="E508" s="212">
        <f t="shared" si="99"/>
        <v>0</v>
      </c>
      <c r="F508" s="212">
        <f t="shared" si="105"/>
        <v>0</v>
      </c>
      <c r="G508" s="213">
        <f t="shared" si="100"/>
        <v>0</v>
      </c>
      <c r="H508" s="214">
        <f t="shared" si="95"/>
        <v>0</v>
      </c>
      <c r="I508" s="212">
        <f t="shared" si="106"/>
        <v>0</v>
      </c>
      <c r="J508" s="212">
        <f t="shared" si="101"/>
        <v>0</v>
      </c>
      <c r="K508" s="215">
        <f t="shared" si="102"/>
        <v>0</v>
      </c>
      <c r="L508" s="228"/>
      <c r="M508" s="232"/>
      <c r="N508" s="216">
        <f t="shared" si="96"/>
        <v>7</v>
      </c>
      <c r="O508" s="184">
        <f t="shared" si="103"/>
        <v>24</v>
      </c>
      <c r="P508" s="185">
        <f t="shared" si="97"/>
        <v>0</v>
      </c>
      <c r="Q508" s="186"/>
      <c r="R508" s="186"/>
      <c r="S508" s="186"/>
      <c r="T508" s="186"/>
      <c r="U508" s="186"/>
      <c r="V508" s="186"/>
      <c r="W508" s="186"/>
      <c r="X508" s="186"/>
      <c r="Y508" s="186"/>
      <c r="Z508" s="186"/>
    </row>
    <row r="509" spans="1:26" x14ac:dyDescent="0.25">
      <c r="A509" s="222">
        <v>502</v>
      </c>
      <c r="B509" s="209" t="str">
        <f t="shared" si="98"/>
        <v>42-й год 10-й мес</v>
      </c>
      <c r="C509" s="210">
        <f t="shared" si="104"/>
        <v>56471</v>
      </c>
      <c r="D509" s="211">
        <f t="shared" si="94"/>
        <v>0</v>
      </c>
      <c r="E509" s="212">
        <f t="shared" si="99"/>
        <v>0</v>
      </c>
      <c r="F509" s="212">
        <f t="shared" si="105"/>
        <v>0</v>
      </c>
      <c r="G509" s="213">
        <f t="shared" si="100"/>
        <v>0</v>
      </c>
      <c r="H509" s="214">
        <f t="shared" si="95"/>
        <v>0</v>
      </c>
      <c r="I509" s="212">
        <f t="shared" si="106"/>
        <v>0</v>
      </c>
      <c r="J509" s="212">
        <f t="shared" si="101"/>
        <v>0</v>
      </c>
      <c r="K509" s="215">
        <f t="shared" si="102"/>
        <v>0</v>
      </c>
      <c r="L509" s="228"/>
      <c r="M509" s="232"/>
      <c r="N509" s="216">
        <f t="shared" si="96"/>
        <v>7</v>
      </c>
      <c r="O509" s="184">
        <f t="shared" si="103"/>
        <v>24</v>
      </c>
      <c r="P509" s="185">
        <f t="shared" si="97"/>
        <v>0</v>
      </c>
      <c r="Q509" s="186"/>
      <c r="R509" s="186"/>
      <c r="S509" s="186"/>
      <c r="T509" s="186"/>
      <c r="U509" s="186"/>
      <c r="V509" s="186"/>
      <c r="W509" s="186"/>
      <c r="X509" s="186"/>
      <c r="Y509" s="186"/>
      <c r="Z509" s="186"/>
    </row>
    <row r="510" spans="1:26" x14ac:dyDescent="0.25">
      <c r="A510" s="222">
        <v>503</v>
      </c>
      <c r="B510" s="209" t="str">
        <f t="shared" si="98"/>
        <v>42-й год 11-й мес</v>
      </c>
      <c r="C510" s="210">
        <f t="shared" si="104"/>
        <v>56502</v>
      </c>
      <c r="D510" s="211">
        <f t="shared" si="94"/>
        <v>0</v>
      </c>
      <c r="E510" s="212">
        <f t="shared" si="99"/>
        <v>0</v>
      </c>
      <c r="F510" s="212">
        <f t="shared" si="105"/>
        <v>0</v>
      </c>
      <c r="G510" s="213">
        <f t="shared" si="100"/>
        <v>0</v>
      </c>
      <c r="H510" s="214">
        <f t="shared" si="95"/>
        <v>0</v>
      </c>
      <c r="I510" s="212">
        <f t="shared" si="106"/>
        <v>0</v>
      </c>
      <c r="J510" s="212">
        <f t="shared" si="101"/>
        <v>0</v>
      </c>
      <c r="K510" s="215">
        <f t="shared" si="102"/>
        <v>0</v>
      </c>
      <c r="L510" s="228"/>
      <c r="M510" s="232"/>
      <c r="N510" s="216">
        <f t="shared" si="96"/>
        <v>7</v>
      </c>
      <c r="O510" s="184">
        <f t="shared" si="103"/>
        <v>24</v>
      </c>
      <c r="P510" s="185">
        <f t="shared" si="97"/>
        <v>0</v>
      </c>
      <c r="Q510" s="186"/>
      <c r="R510" s="186"/>
      <c r="S510" s="186"/>
      <c r="T510" s="186"/>
      <c r="U510" s="186"/>
      <c r="V510" s="186"/>
      <c r="W510" s="186"/>
      <c r="X510" s="186"/>
      <c r="Y510" s="186"/>
      <c r="Z510" s="186"/>
    </row>
    <row r="511" spans="1:26" x14ac:dyDescent="0.25">
      <c r="A511" s="223">
        <v>504</v>
      </c>
      <c r="B511" s="209" t="str">
        <f t="shared" si="98"/>
        <v>42-й год 12-й мес</v>
      </c>
      <c r="C511" s="210">
        <f t="shared" si="104"/>
        <v>56532</v>
      </c>
      <c r="D511" s="211">
        <f t="shared" si="94"/>
        <v>0</v>
      </c>
      <c r="E511" s="224">
        <f t="shared" si="99"/>
        <v>0</v>
      </c>
      <c r="F511" s="212">
        <f t="shared" si="105"/>
        <v>0</v>
      </c>
      <c r="G511" s="225">
        <f t="shared" si="100"/>
        <v>0</v>
      </c>
      <c r="H511" s="226">
        <f t="shared" si="95"/>
        <v>0</v>
      </c>
      <c r="I511" s="224">
        <f t="shared" si="106"/>
        <v>0</v>
      </c>
      <c r="J511" s="224">
        <f t="shared" si="101"/>
        <v>0</v>
      </c>
      <c r="K511" s="227">
        <f t="shared" si="102"/>
        <v>0</v>
      </c>
      <c r="L511" s="231"/>
      <c r="M511" s="233"/>
      <c r="N511" s="216">
        <f t="shared" si="96"/>
        <v>7</v>
      </c>
      <c r="O511" s="184">
        <f t="shared" si="103"/>
        <v>24</v>
      </c>
      <c r="P511" s="185">
        <f t="shared" si="97"/>
        <v>0</v>
      </c>
      <c r="Q511" s="186"/>
      <c r="R511" s="186"/>
      <c r="S511" s="186"/>
      <c r="T511" s="186"/>
      <c r="U511" s="186"/>
      <c r="V511" s="186"/>
      <c r="W511" s="186"/>
      <c r="X511" s="186"/>
      <c r="Y511" s="186"/>
      <c r="Z511" s="186"/>
    </row>
    <row r="512" spans="1:26" x14ac:dyDescent="0.25">
      <c r="A512" s="208">
        <v>505</v>
      </c>
      <c r="B512" s="209" t="str">
        <f t="shared" si="98"/>
        <v>43-й год 1-й мес</v>
      </c>
      <c r="C512" s="210">
        <f t="shared" si="104"/>
        <v>56563</v>
      </c>
      <c r="D512" s="211">
        <f t="shared" si="94"/>
        <v>0</v>
      </c>
      <c r="E512" s="212">
        <f t="shared" si="99"/>
        <v>0</v>
      </c>
      <c r="F512" s="212">
        <f t="shared" si="105"/>
        <v>0</v>
      </c>
      <c r="G512" s="213">
        <f t="shared" si="100"/>
        <v>0</v>
      </c>
      <c r="H512" s="214">
        <f t="shared" si="95"/>
        <v>0</v>
      </c>
      <c r="I512" s="212">
        <f t="shared" si="106"/>
        <v>0</v>
      </c>
      <c r="J512" s="212">
        <f t="shared" si="101"/>
        <v>0</v>
      </c>
      <c r="K512" s="215">
        <f t="shared" si="102"/>
        <v>0</v>
      </c>
      <c r="L512" s="228"/>
      <c r="M512" s="232"/>
      <c r="N512" s="216">
        <f t="shared" si="96"/>
        <v>7</v>
      </c>
      <c r="O512" s="184">
        <f t="shared" si="103"/>
        <v>24</v>
      </c>
      <c r="P512" s="185">
        <f t="shared" si="97"/>
        <v>0</v>
      </c>
      <c r="Q512" s="186"/>
      <c r="R512" s="186"/>
      <c r="S512" s="186"/>
      <c r="T512" s="186"/>
      <c r="U512" s="186"/>
      <c r="V512" s="186"/>
      <c r="W512" s="186"/>
      <c r="X512" s="186"/>
      <c r="Y512" s="186"/>
      <c r="Z512" s="186"/>
    </row>
    <row r="513" spans="1:26" x14ac:dyDescent="0.25">
      <c r="A513" s="208">
        <v>506</v>
      </c>
      <c r="B513" s="209" t="str">
        <f t="shared" si="98"/>
        <v>43-й год 2-й мес</v>
      </c>
      <c r="C513" s="210">
        <f t="shared" si="104"/>
        <v>56593</v>
      </c>
      <c r="D513" s="211">
        <f t="shared" si="94"/>
        <v>0</v>
      </c>
      <c r="E513" s="212">
        <f t="shared" si="99"/>
        <v>0</v>
      </c>
      <c r="F513" s="212">
        <f t="shared" si="105"/>
        <v>0</v>
      </c>
      <c r="G513" s="213">
        <f t="shared" si="100"/>
        <v>0</v>
      </c>
      <c r="H513" s="214">
        <f t="shared" si="95"/>
        <v>0</v>
      </c>
      <c r="I513" s="212">
        <f t="shared" si="106"/>
        <v>0</v>
      </c>
      <c r="J513" s="212">
        <f t="shared" si="101"/>
        <v>0</v>
      </c>
      <c r="K513" s="215">
        <f t="shared" si="102"/>
        <v>0</v>
      </c>
      <c r="L513" s="228"/>
      <c r="M513" s="232"/>
      <c r="N513" s="216">
        <f t="shared" si="96"/>
        <v>7</v>
      </c>
      <c r="O513" s="184">
        <f t="shared" si="103"/>
        <v>24</v>
      </c>
      <c r="P513" s="185">
        <f t="shared" si="97"/>
        <v>0</v>
      </c>
      <c r="Q513" s="186"/>
      <c r="R513" s="186"/>
      <c r="S513" s="186"/>
      <c r="T513" s="186"/>
      <c r="U513" s="186"/>
      <c r="V513" s="186"/>
      <c r="W513" s="186"/>
      <c r="X513" s="186"/>
      <c r="Y513" s="186"/>
      <c r="Z513" s="186"/>
    </row>
    <row r="514" spans="1:26" x14ac:dyDescent="0.25">
      <c r="A514" s="208">
        <v>507</v>
      </c>
      <c r="B514" s="209" t="str">
        <f t="shared" si="98"/>
        <v>43-й год 3-й мес</v>
      </c>
      <c r="C514" s="210">
        <f t="shared" si="104"/>
        <v>56624</v>
      </c>
      <c r="D514" s="211">
        <f t="shared" si="94"/>
        <v>0</v>
      </c>
      <c r="E514" s="212">
        <f t="shared" si="99"/>
        <v>0</v>
      </c>
      <c r="F514" s="212">
        <f t="shared" si="105"/>
        <v>0</v>
      </c>
      <c r="G514" s="213">
        <f t="shared" si="100"/>
        <v>0</v>
      </c>
      <c r="H514" s="214">
        <f t="shared" si="95"/>
        <v>0</v>
      </c>
      <c r="I514" s="212">
        <f t="shared" si="106"/>
        <v>0</v>
      </c>
      <c r="J514" s="212">
        <f t="shared" si="101"/>
        <v>0</v>
      </c>
      <c r="K514" s="215">
        <f t="shared" si="102"/>
        <v>0</v>
      </c>
      <c r="L514" s="228"/>
      <c r="M514" s="232"/>
      <c r="N514" s="216">
        <f t="shared" si="96"/>
        <v>7</v>
      </c>
      <c r="O514" s="184">
        <f t="shared" si="103"/>
        <v>24</v>
      </c>
      <c r="P514" s="185">
        <f t="shared" si="97"/>
        <v>0</v>
      </c>
      <c r="Q514" s="186"/>
      <c r="R514" s="186"/>
      <c r="S514" s="186"/>
      <c r="T514" s="186"/>
      <c r="U514" s="186"/>
      <c r="V514" s="186"/>
      <c r="W514" s="186"/>
      <c r="X514" s="186"/>
      <c r="Y514" s="186"/>
      <c r="Z514" s="186"/>
    </row>
    <row r="515" spans="1:26" x14ac:dyDescent="0.25">
      <c r="A515" s="208">
        <v>508</v>
      </c>
      <c r="B515" s="209" t="str">
        <f t="shared" si="98"/>
        <v>43-й год 4-й мес</v>
      </c>
      <c r="C515" s="210">
        <f t="shared" si="104"/>
        <v>56655</v>
      </c>
      <c r="D515" s="211">
        <f t="shared" si="94"/>
        <v>0</v>
      </c>
      <c r="E515" s="212">
        <f t="shared" si="99"/>
        <v>0</v>
      </c>
      <c r="F515" s="212">
        <f t="shared" si="105"/>
        <v>0</v>
      </c>
      <c r="G515" s="213">
        <f t="shared" si="100"/>
        <v>0</v>
      </c>
      <c r="H515" s="214">
        <f t="shared" si="95"/>
        <v>0</v>
      </c>
      <c r="I515" s="212">
        <f t="shared" si="106"/>
        <v>0</v>
      </c>
      <c r="J515" s="212">
        <f t="shared" si="101"/>
        <v>0</v>
      </c>
      <c r="K515" s="215">
        <f t="shared" si="102"/>
        <v>0</v>
      </c>
      <c r="L515" s="228"/>
      <c r="M515" s="232"/>
      <c r="N515" s="216">
        <f t="shared" si="96"/>
        <v>7</v>
      </c>
      <c r="O515" s="184">
        <f t="shared" si="103"/>
        <v>24</v>
      </c>
      <c r="P515" s="185">
        <f t="shared" si="97"/>
        <v>0</v>
      </c>
      <c r="Q515" s="186"/>
      <c r="R515" s="186"/>
      <c r="S515" s="186"/>
      <c r="T515" s="186"/>
      <c r="U515" s="186"/>
      <c r="V515" s="186"/>
      <c r="W515" s="186"/>
      <c r="X515" s="186"/>
      <c r="Y515" s="186"/>
      <c r="Z515" s="186"/>
    </row>
    <row r="516" spans="1:26" x14ac:dyDescent="0.25">
      <c r="A516" s="208">
        <v>509</v>
      </c>
      <c r="B516" s="209" t="str">
        <f t="shared" si="98"/>
        <v>43-й год 5-й мес</v>
      </c>
      <c r="C516" s="210">
        <f t="shared" si="104"/>
        <v>56683</v>
      </c>
      <c r="D516" s="211">
        <f t="shared" si="94"/>
        <v>0</v>
      </c>
      <c r="E516" s="212">
        <f t="shared" si="99"/>
        <v>0</v>
      </c>
      <c r="F516" s="212">
        <f t="shared" si="105"/>
        <v>0</v>
      </c>
      <c r="G516" s="213">
        <f t="shared" si="100"/>
        <v>0</v>
      </c>
      <c r="H516" s="214">
        <f t="shared" si="95"/>
        <v>0</v>
      </c>
      <c r="I516" s="212">
        <f t="shared" si="106"/>
        <v>0</v>
      </c>
      <c r="J516" s="212">
        <f t="shared" si="101"/>
        <v>0</v>
      </c>
      <c r="K516" s="215">
        <f t="shared" si="102"/>
        <v>0</v>
      </c>
      <c r="L516" s="228"/>
      <c r="M516" s="232"/>
      <c r="N516" s="216">
        <f t="shared" si="96"/>
        <v>7</v>
      </c>
      <c r="O516" s="184">
        <f t="shared" si="103"/>
        <v>24</v>
      </c>
      <c r="P516" s="185">
        <f t="shared" si="97"/>
        <v>0</v>
      </c>
      <c r="Q516" s="186"/>
      <c r="R516" s="186"/>
      <c r="S516" s="186"/>
      <c r="T516" s="186"/>
      <c r="U516" s="186"/>
      <c r="V516" s="186"/>
      <c r="W516" s="186"/>
      <c r="X516" s="186"/>
      <c r="Y516" s="186"/>
      <c r="Z516" s="186"/>
    </row>
    <row r="517" spans="1:26" x14ac:dyDescent="0.25">
      <c r="A517" s="208">
        <v>510</v>
      </c>
      <c r="B517" s="209" t="str">
        <f t="shared" si="98"/>
        <v>43-й год 6-й мес</v>
      </c>
      <c r="C517" s="210">
        <f t="shared" si="104"/>
        <v>56714</v>
      </c>
      <c r="D517" s="211">
        <f t="shared" si="94"/>
        <v>0</v>
      </c>
      <c r="E517" s="212">
        <f t="shared" si="99"/>
        <v>0</v>
      </c>
      <c r="F517" s="212">
        <f t="shared" si="105"/>
        <v>0</v>
      </c>
      <c r="G517" s="213">
        <f t="shared" si="100"/>
        <v>0</v>
      </c>
      <c r="H517" s="214">
        <f t="shared" si="95"/>
        <v>0</v>
      </c>
      <c r="I517" s="212">
        <f t="shared" si="106"/>
        <v>0</v>
      </c>
      <c r="J517" s="212">
        <f t="shared" si="101"/>
        <v>0</v>
      </c>
      <c r="K517" s="215">
        <f t="shared" si="102"/>
        <v>0</v>
      </c>
      <c r="L517" s="228"/>
      <c r="M517" s="232"/>
      <c r="N517" s="216">
        <f t="shared" si="96"/>
        <v>7</v>
      </c>
      <c r="O517" s="184">
        <f t="shared" si="103"/>
        <v>24</v>
      </c>
      <c r="P517" s="185">
        <f t="shared" si="97"/>
        <v>0</v>
      </c>
      <c r="Q517" s="186"/>
      <c r="R517" s="186"/>
      <c r="S517" s="186"/>
      <c r="T517" s="186"/>
      <c r="U517" s="186"/>
      <c r="V517" s="186"/>
      <c r="W517" s="186"/>
      <c r="X517" s="186"/>
      <c r="Y517" s="186"/>
      <c r="Z517" s="186"/>
    </row>
    <row r="518" spans="1:26" x14ac:dyDescent="0.25">
      <c r="A518" s="208">
        <v>511</v>
      </c>
      <c r="B518" s="209" t="str">
        <f t="shared" si="98"/>
        <v>43-й год 7-й мес</v>
      </c>
      <c r="C518" s="210">
        <f t="shared" si="104"/>
        <v>56744</v>
      </c>
      <c r="D518" s="211">
        <f t="shared" si="94"/>
        <v>0</v>
      </c>
      <c r="E518" s="212">
        <f t="shared" si="99"/>
        <v>0</v>
      </c>
      <c r="F518" s="212">
        <f t="shared" si="105"/>
        <v>0</v>
      </c>
      <c r="G518" s="213">
        <f t="shared" si="100"/>
        <v>0</v>
      </c>
      <c r="H518" s="214">
        <f t="shared" si="95"/>
        <v>0</v>
      </c>
      <c r="I518" s="212">
        <f t="shared" si="106"/>
        <v>0</v>
      </c>
      <c r="J518" s="212">
        <f t="shared" si="101"/>
        <v>0</v>
      </c>
      <c r="K518" s="215">
        <f t="shared" si="102"/>
        <v>0</v>
      </c>
      <c r="L518" s="228"/>
      <c r="M518" s="232"/>
      <c r="N518" s="216">
        <f t="shared" si="96"/>
        <v>7</v>
      </c>
      <c r="O518" s="184">
        <f t="shared" si="103"/>
        <v>24</v>
      </c>
      <c r="P518" s="185">
        <f t="shared" si="97"/>
        <v>0</v>
      </c>
      <c r="Q518" s="186"/>
      <c r="R518" s="186"/>
      <c r="S518" s="186"/>
      <c r="T518" s="186"/>
      <c r="U518" s="186"/>
      <c r="V518" s="186"/>
      <c r="W518" s="186"/>
      <c r="X518" s="186"/>
      <c r="Y518" s="186"/>
      <c r="Z518" s="186"/>
    </row>
    <row r="519" spans="1:26" x14ac:dyDescent="0.25">
      <c r="A519" s="208">
        <v>512</v>
      </c>
      <c r="B519" s="209" t="str">
        <f t="shared" si="98"/>
        <v>43-й год 8-й мес</v>
      </c>
      <c r="C519" s="210">
        <f t="shared" si="104"/>
        <v>56775</v>
      </c>
      <c r="D519" s="211">
        <f t="shared" si="94"/>
        <v>0</v>
      </c>
      <c r="E519" s="212">
        <f t="shared" si="99"/>
        <v>0</v>
      </c>
      <c r="F519" s="212">
        <f t="shared" si="105"/>
        <v>0</v>
      </c>
      <c r="G519" s="213">
        <f t="shared" si="100"/>
        <v>0</v>
      </c>
      <c r="H519" s="214">
        <f t="shared" si="95"/>
        <v>0</v>
      </c>
      <c r="I519" s="212">
        <f t="shared" si="106"/>
        <v>0</v>
      </c>
      <c r="J519" s="212">
        <f t="shared" si="101"/>
        <v>0</v>
      </c>
      <c r="K519" s="215">
        <f t="shared" si="102"/>
        <v>0</v>
      </c>
      <c r="L519" s="228"/>
      <c r="M519" s="232"/>
      <c r="N519" s="216">
        <f t="shared" si="96"/>
        <v>7</v>
      </c>
      <c r="O519" s="184">
        <f t="shared" si="103"/>
        <v>24</v>
      </c>
      <c r="P519" s="185">
        <f t="shared" si="97"/>
        <v>0</v>
      </c>
      <c r="Q519" s="186"/>
      <c r="R519" s="186"/>
      <c r="S519" s="186"/>
      <c r="T519" s="186"/>
      <c r="U519" s="186"/>
      <c r="V519" s="186"/>
      <c r="W519" s="186"/>
      <c r="X519" s="186"/>
      <c r="Y519" s="186"/>
      <c r="Z519" s="186"/>
    </row>
    <row r="520" spans="1:26" x14ac:dyDescent="0.25">
      <c r="A520" s="208">
        <v>513</v>
      </c>
      <c r="B520" s="234"/>
      <c r="C520" s="210">
        <f t="shared" si="104"/>
        <v>56805</v>
      </c>
      <c r="D520" s="211">
        <f t="shared" ref="D520:D583" si="107">IF(P520*$D$2/100/12/(1-(1+$D$2/100/12)^(-O520))&lt;G519,ROUNDUP(P520*$D$2/100/12/(1-(1+$D$2/100/12)^(-O520)),0),G519+F520)</f>
        <v>0</v>
      </c>
      <c r="E520" s="212">
        <f t="shared" si="99"/>
        <v>0</v>
      </c>
      <c r="F520" s="212">
        <f t="shared" si="105"/>
        <v>0</v>
      </c>
      <c r="G520" s="213">
        <f t="shared" si="100"/>
        <v>0</v>
      </c>
      <c r="H520" s="214">
        <f t="shared" ref="H520:H583" si="108">I520+J520</f>
        <v>0</v>
      </c>
      <c r="I520" s="212">
        <f t="shared" si="106"/>
        <v>0</v>
      </c>
      <c r="J520" s="212">
        <f t="shared" si="101"/>
        <v>0</v>
      </c>
      <c r="K520" s="215">
        <f t="shared" si="102"/>
        <v>0</v>
      </c>
      <c r="L520" s="228"/>
      <c r="M520" s="232"/>
      <c r="N520" s="216">
        <f t="shared" ref="N520:N583" si="109">IF(ISBLANK(L519),VALUE(N519),ROW(L519))</f>
        <v>7</v>
      </c>
      <c r="O520" s="184">
        <f t="shared" si="103"/>
        <v>24</v>
      </c>
      <c r="P520" s="185">
        <f t="shared" ref="P520:P583" si="110">INDEX(G:G,N520,1)</f>
        <v>0</v>
      </c>
      <c r="Q520" s="186"/>
      <c r="R520" s="186"/>
      <c r="S520" s="186"/>
      <c r="T520" s="186"/>
      <c r="U520" s="186"/>
      <c r="V520" s="186"/>
      <c r="W520" s="186"/>
      <c r="X520" s="186"/>
      <c r="Y520" s="186"/>
      <c r="Z520" s="186"/>
    </row>
    <row r="521" spans="1:26" x14ac:dyDescent="0.25">
      <c r="A521" s="208">
        <v>514</v>
      </c>
      <c r="B521" s="234"/>
      <c r="C521" s="210">
        <f t="shared" si="104"/>
        <v>56836</v>
      </c>
      <c r="D521" s="211">
        <f t="shared" si="107"/>
        <v>0</v>
      </c>
      <c r="E521" s="212">
        <f t="shared" ref="E521:E584" si="111">D521-F521</f>
        <v>0</v>
      </c>
      <c r="F521" s="212">
        <f t="shared" si="105"/>
        <v>0</v>
      </c>
      <c r="G521" s="213">
        <f t="shared" ref="G521:G584" si="112">G520-E521-L521-M521</f>
        <v>0</v>
      </c>
      <c r="H521" s="214">
        <f t="shared" si="108"/>
        <v>0</v>
      </c>
      <c r="I521" s="212">
        <f t="shared" si="106"/>
        <v>0</v>
      </c>
      <c r="J521" s="212">
        <f t="shared" ref="J521:J584" si="113">K520*$D$2/12/100</f>
        <v>0</v>
      </c>
      <c r="K521" s="215">
        <f t="shared" ref="K521:K584" si="114">K520-I521-L521-M521</f>
        <v>0</v>
      </c>
      <c r="L521" s="228"/>
      <c r="M521" s="232"/>
      <c r="N521" s="216">
        <f t="shared" si="109"/>
        <v>7</v>
      </c>
      <c r="O521" s="184">
        <f t="shared" ref="O521:O584" si="115">O520+N520-N521</f>
        <v>24</v>
      </c>
      <c r="P521" s="185">
        <f t="shared" si="110"/>
        <v>0</v>
      </c>
      <c r="Q521" s="186"/>
      <c r="R521" s="186"/>
      <c r="S521" s="186"/>
      <c r="T521" s="186"/>
      <c r="U521" s="186"/>
      <c r="V521" s="186"/>
      <c r="W521" s="186"/>
      <c r="X521" s="186"/>
      <c r="Y521" s="186"/>
      <c r="Z521" s="186"/>
    </row>
    <row r="522" spans="1:26" x14ac:dyDescent="0.25">
      <c r="A522" s="208">
        <v>515</v>
      </c>
      <c r="B522" s="234"/>
      <c r="C522" s="210">
        <f t="shared" ref="C522:C585" si="116">DATE(YEAR(C521),MONTH(C521)+1,DAY(C521))</f>
        <v>56867</v>
      </c>
      <c r="D522" s="211">
        <f t="shared" si="107"/>
        <v>0</v>
      </c>
      <c r="E522" s="212">
        <f t="shared" si="111"/>
        <v>0</v>
      </c>
      <c r="F522" s="212">
        <f t="shared" ref="F522:F585" si="117">G521*$D$2*(C522-C521)/(DATE(YEAR(C522)+1,1,1)-DATE(YEAR(C522),1,1))/100</f>
        <v>0</v>
      </c>
      <c r="G522" s="213">
        <f t="shared" si="112"/>
        <v>0</v>
      </c>
      <c r="H522" s="214">
        <f t="shared" si="108"/>
        <v>0</v>
      </c>
      <c r="I522" s="212">
        <f t="shared" ref="I522:I585" si="118">IF($D$1/$D$3&lt;K521,$D$1/$D$3,K521)</f>
        <v>0</v>
      </c>
      <c r="J522" s="212">
        <f t="shared" si="113"/>
        <v>0</v>
      </c>
      <c r="K522" s="215">
        <f t="shared" si="114"/>
        <v>0</v>
      </c>
      <c r="L522" s="228"/>
      <c r="M522" s="232"/>
      <c r="N522" s="216">
        <f t="shared" si="109"/>
        <v>7</v>
      </c>
      <c r="O522" s="184">
        <f t="shared" si="115"/>
        <v>24</v>
      </c>
      <c r="P522" s="185">
        <f t="shared" si="110"/>
        <v>0</v>
      </c>
      <c r="Q522" s="186"/>
      <c r="R522" s="186"/>
      <c r="S522" s="186"/>
      <c r="T522" s="186"/>
      <c r="U522" s="186"/>
      <c r="V522" s="186"/>
      <c r="W522" s="186"/>
      <c r="X522" s="186"/>
      <c r="Y522" s="186"/>
      <c r="Z522" s="186"/>
    </row>
    <row r="523" spans="1:26" x14ac:dyDescent="0.25">
      <c r="A523" s="208">
        <v>516</v>
      </c>
      <c r="B523" s="234"/>
      <c r="C523" s="210">
        <f t="shared" si="116"/>
        <v>56897</v>
      </c>
      <c r="D523" s="211">
        <f t="shared" si="107"/>
        <v>0</v>
      </c>
      <c r="E523" s="212">
        <f t="shared" si="111"/>
        <v>0</v>
      </c>
      <c r="F523" s="212">
        <f t="shared" si="117"/>
        <v>0</v>
      </c>
      <c r="G523" s="213">
        <f t="shared" si="112"/>
        <v>0</v>
      </c>
      <c r="H523" s="214">
        <f t="shared" si="108"/>
        <v>0</v>
      </c>
      <c r="I523" s="212">
        <f t="shared" si="118"/>
        <v>0</v>
      </c>
      <c r="J523" s="212">
        <f t="shared" si="113"/>
        <v>0</v>
      </c>
      <c r="K523" s="215">
        <f t="shared" si="114"/>
        <v>0</v>
      </c>
      <c r="L523" s="228"/>
      <c r="M523" s="232"/>
      <c r="N523" s="216">
        <f t="shared" si="109"/>
        <v>7</v>
      </c>
      <c r="O523" s="184">
        <f t="shared" si="115"/>
        <v>24</v>
      </c>
      <c r="P523" s="185">
        <f t="shared" si="110"/>
        <v>0</v>
      </c>
      <c r="Q523" s="186"/>
      <c r="R523" s="186"/>
      <c r="S523" s="186"/>
      <c r="T523" s="186"/>
      <c r="U523" s="186"/>
      <c r="V523" s="186"/>
      <c r="W523" s="186"/>
      <c r="X523" s="186"/>
      <c r="Y523" s="186"/>
      <c r="Z523" s="186"/>
    </row>
    <row r="524" spans="1:26" x14ac:dyDescent="0.25">
      <c r="A524" s="217">
        <v>517</v>
      </c>
      <c r="B524" s="235"/>
      <c r="C524" s="210">
        <f t="shared" si="116"/>
        <v>56928</v>
      </c>
      <c r="D524" s="211">
        <f t="shared" si="107"/>
        <v>0</v>
      </c>
      <c r="E524" s="218">
        <f t="shared" si="111"/>
        <v>0</v>
      </c>
      <c r="F524" s="212">
        <f t="shared" si="117"/>
        <v>0</v>
      </c>
      <c r="G524" s="219">
        <f t="shared" si="112"/>
        <v>0</v>
      </c>
      <c r="H524" s="220">
        <f t="shared" si="108"/>
        <v>0</v>
      </c>
      <c r="I524" s="218">
        <f t="shared" si="118"/>
        <v>0</v>
      </c>
      <c r="J524" s="218">
        <f t="shared" si="113"/>
        <v>0</v>
      </c>
      <c r="K524" s="221">
        <f t="shared" si="114"/>
        <v>0</v>
      </c>
      <c r="L524" s="230"/>
      <c r="M524" s="229"/>
      <c r="N524" s="216">
        <f t="shared" si="109"/>
        <v>7</v>
      </c>
      <c r="O524" s="184">
        <f t="shared" si="115"/>
        <v>24</v>
      </c>
      <c r="P524" s="185">
        <f t="shared" si="110"/>
        <v>0</v>
      </c>
      <c r="Q524" s="186"/>
      <c r="R524" s="186"/>
      <c r="S524" s="186"/>
      <c r="T524" s="186"/>
      <c r="U524" s="186"/>
      <c r="V524" s="186"/>
      <c r="W524" s="186"/>
      <c r="X524" s="186"/>
      <c r="Y524" s="186"/>
      <c r="Z524" s="186"/>
    </row>
    <row r="525" spans="1:26" x14ac:dyDescent="0.25">
      <c r="A525" s="222">
        <v>518</v>
      </c>
      <c r="B525" s="235"/>
      <c r="C525" s="210">
        <f t="shared" si="116"/>
        <v>56958</v>
      </c>
      <c r="D525" s="211">
        <f t="shared" si="107"/>
        <v>0</v>
      </c>
      <c r="E525" s="212">
        <f t="shared" si="111"/>
        <v>0</v>
      </c>
      <c r="F525" s="212">
        <f t="shared" si="117"/>
        <v>0</v>
      </c>
      <c r="G525" s="213">
        <f t="shared" si="112"/>
        <v>0</v>
      </c>
      <c r="H525" s="214">
        <f t="shared" si="108"/>
        <v>0</v>
      </c>
      <c r="I525" s="212">
        <f t="shared" si="118"/>
        <v>0</v>
      </c>
      <c r="J525" s="212">
        <f t="shared" si="113"/>
        <v>0</v>
      </c>
      <c r="K525" s="215">
        <f t="shared" si="114"/>
        <v>0</v>
      </c>
      <c r="L525" s="228"/>
      <c r="M525" s="232"/>
      <c r="N525" s="216">
        <f t="shared" si="109"/>
        <v>7</v>
      </c>
      <c r="O525" s="184">
        <f t="shared" si="115"/>
        <v>24</v>
      </c>
      <c r="P525" s="185">
        <f t="shared" si="110"/>
        <v>0</v>
      </c>
      <c r="Q525" s="186"/>
      <c r="R525" s="186"/>
      <c r="S525" s="186"/>
      <c r="T525" s="186"/>
      <c r="U525" s="186"/>
      <c r="V525" s="186"/>
      <c r="W525" s="186"/>
      <c r="X525" s="186"/>
      <c r="Y525" s="186"/>
      <c r="Z525" s="186"/>
    </row>
    <row r="526" spans="1:26" x14ac:dyDescent="0.25">
      <c r="A526" s="222">
        <v>519</v>
      </c>
      <c r="B526" s="235"/>
      <c r="C526" s="210">
        <f t="shared" si="116"/>
        <v>56989</v>
      </c>
      <c r="D526" s="211">
        <f t="shared" si="107"/>
        <v>0</v>
      </c>
      <c r="E526" s="212">
        <f t="shared" si="111"/>
        <v>0</v>
      </c>
      <c r="F526" s="212">
        <f t="shared" si="117"/>
        <v>0</v>
      </c>
      <c r="G526" s="213">
        <f t="shared" si="112"/>
        <v>0</v>
      </c>
      <c r="H526" s="214">
        <f t="shared" si="108"/>
        <v>0</v>
      </c>
      <c r="I526" s="212">
        <f t="shared" si="118"/>
        <v>0</v>
      </c>
      <c r="J526" s="212">
        <f t="shared" si="113"/>
        <v>0</v>
      </c>
      <c r="K526" s="215">
        <f t="shared" si="114"/>
        <v>0</v>
      </c>
      <c r="L526" s="228"/>
      <c r="M526" s="232"/>
      <c r="N526" s="216">
        <f t="shared" si="109"/>
        <v>7</v>
      </c>
      <c r="O526" s="184">
        <f t="shared" si="115"/>
        <v>24</v>
      </c>
      <c r="P526" s="185">
        <f t="shared" si="110"/>
        <v>0</v>
      </c>
      <c r="Q526" s="186"/>
      <c r="R526" s="186"/>
      <c r="S526" s="186"/>
      <c r="T526" s="186"/>
      <c r="U526" s="186"/>
      <c r="V526" s="186"/>
      <c r="W526" s="186"/>
      <c r="X526" s="186"/>
      <c r="Y526" s="186"/>
      <c r="Z526" s="186"/>
    </row>
    <row r="527" spans="1:26" x14ac:dyDescent="0.25">
      <c r="A527" s="222">
        <v>520</v>
      </c>
      <c r="B527" s="235"/>
      <c r="C527" s="210">
        <f t="shared" si="116"/>
        <v>57020</v>
      </c>
      <c r="D527" s="211">
        <f t="shared" si="107"/>
        <v>0</v>
      </c>
      <c r="E527" s="212">
        <f t="shared" si="111"/>
        <v>0</v>
      </c>
      <c r="F527" s="212">
        <f t="shared" si="117"/>
        <v>0</v>
      </c>
      <c r="G527" s="213">
        <f t="shared" si="112"/>
        <v>0</v>
      </c>
      <c r="H527" s="214">
        <f t="shared" si="108"/>
        <v>0</v>
      </c>
      <c r="I527" s="212">
        <f t="shared" si="118"/>
        <v>0</v>
      </c>
      <c r="J527" s="212">
        <f t="shared" si="113"/>
        <v>0</v>
      </c>
      <c r="K527" s="215">
        <f t="shared" si="114"/>
        <v>0</v>
      </c>
      <c r="L527" s="228"/>
      <c r="M527" s="232"/>
      <c r="N527" s="216">
        <f t="shared" si="109"/>
        <v>7</v>
      </c>
      <c r="O527" s="184">
        <f t="shared" si="115"/>
        <v>24</v>
      </c>
      <c r="P527" s="185">
        <f t="shared" si="110"/>
        <v>0</v>
      </c>
      <c r="Q527" s="186"/>
      <c r="R527" s="186"/>
      <c r="S527" s="186"/>
      <c r="T527" s="186"/>
      <c r="U527" s="186"/>
      <c r="V527" s="186"/>
      <c r="W527" s="186"/>
      <c r="X527" s="186"/>
      <c r="Y527" s="186"/>
      <c r="Z527" s="186"/>
    </row>
    <row r="528" spans="1:26" x14ac:dyDescent="0.25">
      <c r="A528" s="222">
        <v>521</v>
      </c>
      <c r="B528" s="235"/>
      <c r="C528" s="210">
        <f t="shared" si="116"/>
        <v>57049</v>
      </c>
      <c r="D528" s="211">
        <f t="shared" si="107"/>
        <v>0</v>
      </c>
      <c r="E528" s="212">
        <f t="shared" si="111"/>
        <v>0</v>
      </c>
      <c r="F528" s="212">
        <f t="shared" si="117"/>
        <v>0</v>
      </c>
      <c r="G528" s="213">
        <f t="shared" si="112"/>
        <v>0</v>
      </c>
      <c r="H528" s="214">
        <f t="shared" si="108"/>
        <v>0</v>
      </c>
      <c r="I528" s="212">
        <f t="shared" si="118"/>
        <v>0</v>
      </c>
      <c r="J528" s="212">
        <f t="shared" si="113"/>
        <v>0</v>
      </c>
      <c r="K528" s="215">
        <f t="shared" si="114"/>
        <v>0</v>
      </c>
      <c r="L528" s="228"/>
      <c r="M528" s="232"/>
      <c r="N528" s="216">
        <f t="shared" si="109"/>
        <v>7</v>
      </c>
      <c r="O528" s="184">
        <f t="shared" si="115"/>
        <v>24</v>
      </c>
      <c r="P528" s="185">
        <f t="shared" si="110"/>
        <v>0</v>
      </c>
      <c r="Q528" s="186"/>
      <c r="R528" s="186"/>
      <c r="S528" s="186"/>
      <c r="T528" s="186"/>
      <c r="U528" s="186"/>
      <c r="V528" s="186"/>
      <c r="W528" s="186"/>
      <c r="X528" s="186"/>
      <c r="Y528" s="186"/>
      <c r="Z528" s="186"/>
    </row>
    <row r="529" spans="1:26" x14ac:dyDescent="0.25">
      <c r="A529" s="222">
        <v>522</v>
      </c>
      <c r="B529" s="235"/>
      <c r="C529" s="210">
        <f t="shared" si="116"/>
        <v>57080</v>
      </c>
      <c r="D529" s="211">
        <f t="shared" si="107"/>
        <v>0</v>
      </c>
      <c r="E529" s="212">
        <f t="shared" si="111"/>
        <v>0</v>
      </c>
      <c r="F529" s="212">
        <f t="shared" si="117"/>
        <v>0</v>
      </c>
      <c r="G529" s="213">
        <f t="shared" si="112"/>
        <v>0</v>
      </c>
      <c r="H529" s="214">
        <f t="shared" si="108"/>
        <v>0</v>
      </c>
      <c r="I529" s="212">
        <f t="shared" si="118"/>
        <v>0</v>
      </c>
      <c r="J529" s="212">
        <f t="shared" si="113"/>
        <v>0</v>
      </c>
      <c r="K529" s="215">
        <f t="shared" si="114"/>
        <v>0</v>
      </c>
      <c r="L529" s="228"/>
      <c r="M529" s="232"/>
      <c r="N529" s="216">
        <f t="shared" si="109"/>
        <v>7</v>
      </c>
      <c r="O529" s="184">
        <f t="shared" si="115"/>
        <v>24</v>
      </c>
      <c r="P529" s="185">
        <f t="shared" si="110"/>
        <v>0</v>
      </c>
      <c r="Q529" s="186"/>
      <c r="R529" s="186"/>
      <c r="S529" s="186"/>
      <c r="T529" s="186"/>
      <c r="U529" s="186"/>
      <c r="V529" s="186"/>
      <c r="W529" s="186"/>
      <c r="X529" s="186"/>
      <c r="Y529" s="186"/>
      <c r="Z529" s="186"/>
    </row>
    <row r="530" spans="1:26" x14ac:dyDescent="0.25">
      <c r="A530" s="222">
        <v>523</v>
      </c>
      <c r="B530" s="235"/>
      <c r="C530" s="210">
        <f t="shared" si="116"/>
        <v>57110</v>
      </c>
      <c r="D530" s="211">
        <f t="shared" si="107"/>
        <v>0</v>
      </c>
      <c r="E530" s="212">
        <f t="shared" si="111"/>
        <v>0</v>
      </c>
      <c r="F530" s="212">
        <f t="shared" si="117"/>
        <v>0</v>
      </c>
      <c r="G530" s="213">
        <f t="shared" si="112"/>
        <v>0</v>
      </c>
      <c r="H530" s="214">
        <f t="shared" si="108"/>
        <v>0</v>
      </c>
      <c r="I530" s="212">
        <f t="shared" si="118"/>
        <v>0</v>
      </c>
      <c r="J530" s="212">
        <f t="shared" si="113"/>
        <v>0</v>
      </c>
      <c r="K530" s="215">
        <f t="shared" si="114"/>
        <v>0</v>
      </c>
      <c r="L530" s="228"/>
      <c r="M530" s="232"/>
      <c r="N530" s="216">
        <f t="shared" si="109"/>
        <v>7</v>
      </c>
      <c r="O530" s="184">
        <f t="shared" si="115"/>
        <v>24</v>
      </c>
      <c r="P530" s="185">
        <f t="shared" si="110"/>
        <v>0</v>
      </c>
      <c r="Q530" s="186"/>
      <c r="R530" s="186"/>
      <c r="S530" s="186"/>
      <c r="T530" s="186"/>
      <c r="U530" s="186"/>
      <c r="V530" s="186"/>
      <c r="W530" s="186"/>
      <c r="X530" s="186"/>
      <c r="Y530" s="186"/>
      <c r="Z530" s="186"/>
    </row>
    <row r="531" spans="1:26" x14ac:dyDescent="0.25">
      <c r="A531" s="222">
        <v>524</v>
      </c>
      <c r="B531" s="235"/>
      <c r="C531" s="210">
        <f t="shared" si="116"/>
        <v>57141</v>
      </c>
      <c r="D531" s="211">
        <f t="shared" si="107"/>
        <v>0</v>
      </c>
      <c r="E531" s="212">
        <f t="shared" si="111"/>
        <v>0</v>
      </c>
      <c r="F531" s="212">
        <f t="shared" si="117"/>
        <v>0</v>
      </c>
      <c r="G531" s="213">
        <f t="shared" si="112"/>
        <v>0</v>
      </c>
      <c r="H531" s="214">
        <f t="shared" si="108"/>
        <v>0</v>
      </c>
      <c r="I531" s="212">
        <f t="shared" si="118"/>
        <v>0</v>
      </c>
      <c r="J531" s="212">
        <f t="shared" si="113"/>
        <v>0</v>
      </c>
      <c r="K531" s="215">
        <f t="shared" si="114"/>
        <v>0</v>
      </c>
      <c r="L531" s="228"/>
      <c r="M531" s="232"/>
      <c r="N531" s="216">
        <f t="shared" si="109"/>
        <v>7</v>
      </c>
      <c r="O531" s="184">
        <f t="shared" si="115"/>
        <v>24</v>
      </c>
      <c r="P531" s="185">
        <f t="shared" si="110"/>
        <v>0</v>
      </c>
      <c r="Q531" s="186"/>
      <c r="R531" s="186"/>
      <c r="S531" s="186"/>
      <c r="T531" s="186"/>
      <c r="U531" s="186"/>
      <c r="V531" s="186"/>
      <c r="W531" s="186"/>
      <c r="X531" s="186"/>
      <c r="Y531" s="186"/>
      <c r="Z531" s="186"/>
    </row>
    <row r="532" spans="1:26" x14ac:dyDescent="0.25">
      <c r="A532" s="222">
        <v>525</v>
      </c>
      <c r="B532" s="235"/>
      <c r="C532" s="210">
        <f t="shared" si="116"/>
        <v>57171</v>
      </c>
      <c r="D532" s="211">
        <f t="shared" si="107"/>
        <v>0</v>
      </c>
      <c r="E532" s="212">
        <f t="shared" si="111"/>
        <v>0</v>
      </c>
      <c r="F532" s="212">
        <f t="shared" si="117"/>
        <v>0</v>
      </c>
      <c r="G532" s="213">
        <f t="shared" si="112"/>
        <v>0</v>
      </c>
      <c r="H532" s="214">
        <f t="shared" si="108"/>
        <v>0</v>
      </c>
      <c r="I532" s="212">
        <f t="shared" si="118"/>
        <v>0</v>
      </c>
      <c r="J532" s="212">
        <f t="shared" si="113"/>
        <v>0</v>
      </c>
      <c r="K532" s="215">
        <f t="shared" si="114"/>
        <v>0</v>
      </c>
      <c r="L532" s="228"/>
      <c r="M532" s="232"/>
      <c r="N532" s="216">
        <f t="shared" si="109"/>
        <v>7</v>
      </c>
      <c r="O532" s="184">
        <f t="shared" si="115"/>
        <v>24</v>
      </c>
      <c r="P532" s="185">
        <f t="shared" si="110"/>
        <v>0</v>
      </c>
      <c r="Q532" s="186"/>
      <c r="R532" s="186"/>
      <c r="S532" s="186"/>
      <c r="T532" s="186"/>
      <c r="U532" s="186"/>
      <c r="V532" s="186"/>
      <c r="W532" s="186"/>
      <c r="X532" s="186"/>
      <c r="Y532" s="186"/>
      <c r="Z532" s="186"/>
    </row>
    <row r="533" spans="1:26" x14ac:dyDescent="0.25">
      <c r="A533" s="222">
        <v>526</v>
      </c>
      <c r="B533" s="235"/>
      <c r="C533" s="210">
        <f t="shared" si="116"/>
        <v>57202</v>
      </c>
      <c r="D533" s="211">
        <f t="shared" si="107"/>
        <v>0</v>
      </c>
      <c r="E533" s="212">
        <f t="shared" si="111"/>
        <v>0</v>
      </c>
      <c r="F533" s="212">
        <f t="shared" si="117"/>
        <v>0</v>
      </c>
      <c r="G533" s="213">
        <f t="shared" si="112"/>
        <v>0</v>
      </c>
      <c r="H533" s="214">
        <f t="shared" si="108"/>
        <v>0</v>
      </c>
      <c r="I533" s="212">
        <f t="shared" si="118"/>
        <v>0</v>
      </c>
      <c r="J533" s="212">
        <f t="shared" si="113"/>
        <v>0</v>
      </c>
      <c r="K533" s="215">
        <f t="shared" si="114"/>
        <v>0</v>
      </c>
      <c r="L533" s="228"/>
      <c r="M533" s="232"/>
      <c r="N533" s="216">
        <f t="shared" si="109"/>
        <v>7</v>
      </c>
      <c r="O533" s="184">
        <f t="shared" si="115"/>
        <v>24</v>
      </c>
      <c r="P533" s="185">
        <f t="shared" si="110"/>
        <v>0</v>
      </c>
      <c r="Q533" s="186"/>
      <c r="R533" s="186"/>
      <c r="S533" s="186"/>
      <c r="T533" s="186"/>
      <c r="U533" s="186"/>
      <c r="V533" s="186"/>
      <c r="W533" s="186"/>
      <c r="X533" s="186"/>
      <c r="Y533" s="186"/>
      <c r="Z533" s="186"/>
    </row>
    <row r="534" spans="1:26" x14ac:dyDescent="0.25">
      <c r="A534" s="222">
        <v>527</v>
      </c>
      <c r="B534" s="235"/>
      <c r="C534" s="210">
        <f t="shared" si="116"/>
        <v>57233</v>
      </c>
      <c r="D534" s="211">
        <f t="shared" si="107"/>
        <v>0</v>
      </c>
      <c r="E534" s="212">
        <f t="shared" si="111"/>
        <v>0</v>
      </c>
      <c r="F534" s="212">
        <f t="shared" si="117"/>
        <v>0</v>
      </c>
      <c r="G534" s="213">
        <f t="shared" si="112"/>
        <v>0</v>
      </c>
      <c r="H534" s="214">
        <f t="shared" si="108"/>
        <v>0</v>
      </c>
      <c r="I534" s="212">
        <f t="shared" si="118"/>
        <v>0</v>
      </c>
      <c r="J534" s="212">
        <f t="shared" si="113"/>
        <v>0</v>
      </c>
      <c r="K534" s="215">
        <f t="shared" si="114"/>
        <v>0</v>
      </c>
      <c r="L534" s="228"/>
      <c r="M534" s="232"/>
      <c r="N534" s="216">
        <f t="shared" si="109"/>
        <v>7</v>
      </c>
      <c r="O534" s="184">
        <f t="shared" si="115"/>
        <v>24</v>
      </c>
      <c r="P534" s="185">
        <f t="shared" si="110"/>
        <v>0</v>
      </c>
      <c r="Q534" s="186"/>
      <c r="R534" s="186"/>
      <c r="S534" s="186"/>
      <c r="T534" s="186"/>
      <c r="U534" s="186"/>
      <c r="V534" s="186"/>
      <c r="W534" s="186"/>
      <c r="X534" s="186"/>
      <c r="Y534" s="186"/>
      <c r="Z534" s="186"/>
    </row>
    <row r="535" spans="1:26" x14ac:dyDescent="0.25">
      <c r="A535" s="223">
        <v>528</v>
      </c>
      <c r="B535" s="235"/>
      <c r="C535" s="210">
        <f t="shared" si="116"/>
        <v>57263</v>
      </c>
      <c r="D535" s="211">
        <f t="shared" si="107"/>
        <v>0</v>
      </c>
      <c r="E535" s="224">
        <f t="shared" si="111"/>
        <v>0</v>
      </c>
      <c r="F535" s="212">
        <f t="shared" si="117"/>
        <v>0</v>
      </c>
      <c r="G535" s="225">
        <f t="shared" si="112"/>
        <v>0</v>
      </c>
      <c r="H535" s="226">
        <f t="shared" si="108"/>
        <v>0</v>
      </c>
      <c r="I535" s="224">
        <f t="shared" si="118"/>
        <v>0</v>
      </c>
      <c r="J535" s="224">
        <f t="shared" si="113"/>
        <v>0</v>
      </c>
      <c r="K535" s="227">
        <f t="shared" si="114"/>
        <v>0</v>
      </c>
      <c r="L535" s="231"/>
      <c r="M535" s="233"/>
      <c r="N535" s="216">
        <f t="shared" si="109"/>
        <v>7</v>
      </c>
      <c r="O535" s="184">
        <f t="shared" si="115"/>
        <v>24</v>
      </c>
      <c r="P535" s="185">
        <f t="shared" si="110"/>
        <v>0</v>
      </c>
      <c r="Q535" s="186"/>
      <c r="R535" s="186"/>
      <c r="S535" s="186"/>
      <c r="T535" s="186"/>
      <c r="U535" s="186"/>
      <c r="V535" s="186"/>
      <c r="W535" s="186"/>
      <c r="X535" s="186"/>
      <c r="Y535" s="186"/>
      <c r="Z535" s="186"/>
    </row>
    <row r="536" spans="1:26" x14ac:dyDescent="0.25">
      <c r="A536" s="208">
        <v>529</v>
      </c>
      <c r="B536" s="234"/>
      <c r="C536" s="210">
        <f t="shared" si="116"/>
        <v>57294</v>
      </c>
      <c r="D536" s="211">
        <f t="shared" si="107"/>
        <v>0</v>
      </c>
      <c r="E536" s="212">
        <f t="shared" si="111"/>
        <v>0</v>
      </c>
      <c r="F536" s="212">
        <f t="shared" si="117"/>
        <v>0</v>
      </c>
      <c r="G536" s="213">
        <f t="shared" si="112"/>
        <v>0</v>
      </c>
      <c r="H536" s="214">
        <f t="shared" si="108"/>
        <v>0</v>
      </c>
      <c r="I536" s="212">
        <f t="shared" si="118"/>
        <v>0</v>
      </c>
      <c r="J536" s="212">
        <f t="shared" si="113"/>
        <v>0</v>
      </c>
      <c r="K536" s="215">
        <f t="shared" si="114"/>
        <v>0</v>
      </c>
      <c r="L536" s="228"/>
      <c r="M536" s="232"/>
      <c r="N536" s="216">
        <f t="shared" si="109"/>
        <v>7</v>
      </c>
      <c r="O536" s="184">
        <f t="shared" si="115"/>
        <v>24</v>
      </c>
      <c r="P536" s="185">
        <f t="shared" si="110"/>
        <v>0</v>
      </c>
      <c r="Q536" s="186"/>
      <c r="R536" s="186"/>
      <c r="S536" s="186"/>
      <c r="T536" s="186"/>
      <c r="U536" s="186"/>
      <c r="V536" s="186"/>
      <c r="W536" s="186"/>
      <c r="X536" s="186"/>
      <c r="Y536" s="186"/>
      <c r="Z536" s="186"/>
    </row>
    <row r="537" spans="1:26" x14ac:dyDescent="0.25">
      <c r="A537" s="208">
        <v>530</v>
      </c>
      <c r="B537" s="234"/>
      <c r="C537" s="210">
        <f t="shared" si="116"/>
        <v>57324</v>
      </c>
      <c r="D537" s="211">
        <f t="shared" si="107"/>
        <v>0</v>
      </c>
      <c r="E537" s="212">
        <f t="shared" si="111"/>
        <v>0</v>
      </c>
      <c r="F537" s="212">
        <f t="shared" si="117"/>
        <v>0</v>
      </c>
      <c r="G537" s="213">
        <f t="shared" si="112"/>
        <v>0</v>
      </c>
      <c r="H537" s="214">
        <f t="shared" si="108"/>
        <v>0</v>
      </c>
      <c r="I537" s="212">
        <f t="shared" si="118"/>
        <v>0</v>
      </c>
      <c r="J537" s="212">
        <f t="shared" si="113"/>
        <v>0</v>
      </c>
      <c r="K537" s="215">
        <f t="shared" si="114"/>
        <v>0</v>
      </c>
      <c r="L537" s="228"/>
      <c r="M537" s="232"/>
      <c r="N537" s="216">
        <f t="shared" si="109"/>
        <v>7</v>
      </c>
      <c r="O537" s="184">
        <f t="shared" si="115"/>
        <v>24</v>
      </c>
      <c r="P537" s="185">
        <f t="shared" si="110"/>
        <v>0</v>
      </c>
      <c r="Q537" s="186"/>
      <c r="R537" s="186"/>
      <c r="S537" s="186"/>
      <c r="T537" s="186"/>
      <c r="U537" s="186"/>
      <c r="V537" s="186"/>
      <c r="W537" s="186"/>
      <c r="X537" s="186"/>
      <c r="Y537" s="186"/>
      <c r="Z537" s="186"/>
    </row>
    <row r="538" spans="1:26" x14ac:dyDescent="0.25">
      <c r="A538" s="208">
        <v>531</v>
      </c>
      <c r="B538" s="234"/>
      <c r="C538" s="210">
        <f t="shared" si="116"/>
        <v>57355</v>
      </c>
      <c r="D538" s="211">
        <f t="shared" si="107"/>
        <v>0</v>
      </c>
      <c r="E538" s="212">
        <f t="shared" si="111"/>
        <v>0</v>
      </c>
      <c r="F538" s="212">
        <f t="shared" si="117"/>
        <v>0</v>
      </c>
      <c r="G538" s="213">
        <f t="shared" si="112"/>
        <v>0</v>
      </c>
      <c r="H538" s="214">
        <f t="shared" si="108"/>
        <v>0</v>
      </c>
      <c r="I538" s="212">
        <f t="shared" si="118"/>
        <v>0</v>
      </c>
      <c r="J538" s="212">
        <f t="shared" si="113"/>
        <v>0</v>
      </c>
      <c r="K538" s="215">
        <f t="shared" si="114"/>
        <v>0</v>
      </c>
      <c r="L538" s="228"/>
      <c r="M538" s="232"/>
      <c r="N538" s="216">
        <f t="shared" si="109"/>
        <v>7</v>
      </c>
      <c r="O538" s="184">
        <f t="shared" si="115"/>
        <v>24</v>
      </c>
      <c r="P538" s="185">
        <f t="shared" si="110"/>
        <v>0</v>
      </c>
      <c r="Q538" s="186"/>
      <c r="R538" s="186"/>
      <c r="S538" s="186"/>
      <c r="T538" s="186"/>
      <c r="U538" s="186"/>
      <c r="V538" s="186"/>
      <c r="W538" s="186"/>
      <c r="X538" s="186"/>
      <c r="Y538" s="186"/>
      <c r="Z538" s="186"/>
    </row>
    <row r="539" spans="1:26" x14ac:dyDescent="0.25">
      <c r="A539" s="208">
        <v>532</v>
      </c>
      <c r="B539" s="234"/>
      <c r="C539" s="210">
        <f t="shared" si="116"/>
        <v>57386</v>
      </c>
      <c r="D539" s="211">
        <f t="shared" si="107"/>
        <v>0</v>
      </c>
      <c r="E539" s="212">
        <f t="shared" si="111"/>
        <v>0</v>
      </c>
      <c r="F539" s="212">
        <f t="shared" si="117"/>
        <v>0</v>
      </c>
      <c r="G539" s="213">
        <f t="shared" si="112"/>
        <v>0</v>
      </c>
      <c r="H539" s="214">
        <f t="shared" si="108"/>
        <v>0</v>
      </c>
      <c r="I539" s="212">
        <f t="shared" si="118"/>
        <v>0</v>
      </c>
      <c r="J539" s="212">
        <f t="shared" si="113"/>
        <v>0</v>
      </c>
      <c r="K539" s="215">
        <f t="shared" si="114"/>
        <v>0</v>
      </c>
      <c r="L539" s="228"/>
      <c r="M539" s="232"/>
      <c r="N539" s="216">
        <f t="shared" si="109"/>
        <v>7</v>
      </c>
      <c r="O539" s="184">
        <f t="shared" si="115"/>
        <v>24</v>
      </c>
      <c r="P539" s="185">
        <f t="shared" si="110"/>
        <v>0</v>
      </c>
      <c r="Q539" s="186"/>
      <c r="R539" s="186"/>
      <c r="S539" s="186"/>
      <c r="T539" s="186"/>
      <c r="U539" s="186"/>
      <c r="V539" s="186"/>
      <c r="W539" s="186"/>
      <c r="X539" s="186"/>
      <c r="Y539" s="186"/>
      <c r="Z539" s="186"/>
    </row>
    <row r="540" spans="1:26" x14ac:dyDescent="0.25">
      <c r="A540" s="208">
        <v>533</v>
      </c>
      <c r="B540" s="234"/>
      <c r="C540" s="210">
        <f t="shared" si="116"/>
        <v>57414</v>
      </c>
      <c r="D540" s="211">
        <f t="shared" si="107"/>
        <v>0</v>
      </c>
      <c r="E540" s="212">
        <f t="shared" si="111"/>
        <v>0</v>
      </c>
      <c r="F540" s="212">
        <f t="shared" si="117"/>
        <v>0</v>
      </c>
      <c r="G540" s="213">
        <f t="shared" si="112"/>
        <v>0</v>
      </c>
      <c r="H540" s="214">
        <f t="shared" si="108"/>
        <v>0</v>
      </c>
      <c r="I540" s="212">
        <f t="shared" si="118"/>
        <v>0</v>
      </c>
      <c r="J540" s="212">
        <f t="shared" si="113"/>
        <v>0</v>
      </c>
      <c r="K540" s="215">
        <f t="shared" si="114"/>
        <v>0</v>
      </c>
      <c r="L540" s="228"/>
      <c r="M540" s="232"/>
      <c r="N540" s="216">
        <f t="shared" si="109"/>
        <v>7</v>
      </c>
      <c r="O540" s="184">
        <f t="shared" si="115"/>
        <v>24</v>
      </c>
      <c r="P540" s="185">
        <f t="shared" si="110"/>
        <v>0</v>
      </c>
      <c r="Q540" s="186"/>
      <c r="R540" s="186"/>
      <c r="S540" s="186"/>
      <c r="T540" s="186"/>
      <c r="U540" s="186"/>
      <c r="V540" s="186"/>
      <c r="W540" s="186"/>
      <c r="X540" s="186"/>
      <c r="Y540" s="186"/>
      <c r="Z540" s="186"/>
    </row>
    <row r="541" spans="1:26" x14ac:dyDescent="0.25">
      <c r="A541" s="208">
        <v>534</v>
      </c>
      <c r="B541" s="234"/>
      <c r="C541" s="210">
        <f t="shared" si="116"/>
        <v>57445</v>
      </c>
      <c r="D541" s="211">
        <f t="shared" si="107"/>
        <v>0</v>
      </c>
      <c r="E541" s="212">
        <f t="shared" si="111"/>
        <v>0</v>
      </c>
      <c r="F541" s="212">
        <f t="shared" si="117"/>
        <v>0</v>
      </c>
      <c r="G541" s="213">
        <f t="shared" si="112"/>
        <v>0</v>
      </c>
      <c r="H541" s="214">
        <f t="shared" si="108"/>
        <v>0</v>
      </c>
      <c r="I541" s="212">
        <f t="shared" si="118"/>
        <v>0</v>
      </c>
      <c r="J541" s="212">
        <f t="shared" si="113"/>
        <v>0</v>
      </c>
      <c r="K541" s="215">
        <f t="shared" si="114"/>
        <v>0</v>
      </c>
      <c r="L541" s="228"/>
      <c r="M541" s="232"/>
      <c r="N541" s="216">
        <f t="shared" si="109"/>
        <v>7</v>
      </c>
      <c r="O541" s="184">
        <f t="shared" si="115"/>
        <v>24</v>
      </c>
      <c r="P541" s="185">
        <f t="shared" si="110"/>
        <v>0</v>
      </c>
      <c r="Q541" s="186"/>
      <c r="R541" s="186"/>
      <c r="S541" s="186"/>
      <c r="T541" s="186"/>
      <c r="U541" s="186"/>
      <c r="V541" s="186"/>
      <c r="W541" s="186"/>
      <c r="X541" s="186"/>
      <c r="Y541" s="186"/>
      <c r="Z541" s="186"/>
    </row>
    <row r="542" spans="1:26" x14ac:dyDescent="0.25">
      <c r="A542" s="208">
        <v>535</v>
      </c>
      <c r="B542" s="234"/>
      <c r="C542" s="210">
        <f t="shared" si="116"/>
        <v>57475</v>
      </c>
      <c r="D542" s="211">
        <f t="shared" si="107"/>
        <v>0</v>
      </c>
      <c r="E542" s="212">
        <f t="shared" si="111"/>
        <v>0</v>
      </c>
      <c r="F542" s="212">
        <f t="shared" si="117"/>
        <v>0</v>
      </c>
      <c r="G542" s="213">
        <f t="shared" si="112"/>
        <v>0</v>
      </c>
      <c r="H542" s="214">
        <f t="shared" si="108"/>
        <v>0</v>
      </c>
      <c r="I542" s="212">
        <f t="shared" si="118"/>
        <v>0</v>
      </c>
      <c r="J542" s="212">
        <f t="shared" si="113"/>
        <v>0</v>
      </c>
      <c r="K542" s="215">
        <f t="shared" si="114"/>
        <v>0</v>
      </c>
      <c r="L542" s="228"/>
      <c r="M542" s="232"/>
      <c r="N542" s="216">
        <f t="shared" si="109"/>
        <v>7</v>
      </c>
      <c r="O542" s="184">
        <f t="shared" si="115"/>
        <v>24</v>
      </c>
      <c r="P542" s="185">
        <f t="shared" si="110"/>
        <v>0</v>
      </c>
      <c r="Q542" s="186"/>
      <c r="R542" s="186"/>
      <c r="S542" s="186"/>
      <c r="T542" s="186"/>
      <c r="U542" s="186"/>
      <c r="V542" s="186"/>
      <c r="W542" s="186"/>
      <c r="X542" s="186"/>
      <c r="Y542" s="186"/>
      <c r="Z542" s="186"/>
    </row>
    <row r="543" spans="1:26" x14ac:dyDescent="0.25">
      <c r="A543" s="208">
        <v>536</v>
      </c>
      <c r="B543" s="234"/>
      <c r="C543" s="210">
        <f t="shared" si="116"/>
        <v>57506</v>
      </c>
      <c r="D543" s="211">
        <f t="shared" si="107"/>
        <v>0</v>
      </c>
      <c r="E543" s="212">
        <f t="shared" si="111"/>
        <v>0</v>
      </c>
      <c r="F543" s="212">
        <f t="shared" si="117"/>
        <v>0</v>
      </c>
      <c r="G543" s="213">
        <f t="shared" si="112"/>
        <v>0</v>
      </c>
      <c r="H543" s="214">
        <f t="shared" si="108"/>
        <v>0</v>
      </c>
      <c r="I543" s="212">
        <f t="shared" si="118"/>
        <v>0</v>
      </c>
      <c r="J543" s="212">
        <f t="shared" si="113"/>
        <v>0</v>
      </c>
      <c r="K543" s="215">
        <f t="shared" si="114"/>
        <v>0</v>
      </c>
      <c r="L543" s="228"/>
      <c r="M543" s="232"/>
      <c r="N543" s="216">
        <f t="shared" si="109"/>
        <v>7</v>
      </c>
      <c r="O543" s="184">
        <f t="shared" si="115"/>
        <v>24</v>
      </c>
      <c r="P543" s="185">
        <f t="shared" si="110"/>
        <v>0</v>
      </c>
      <c r="Q543" s="186"/>
      <c r="R543" s="186"/>
      <c r="S543" s="186"/>
      <c r="T543" s="186"/>
      <c r="U543" s="186"/>
      <c r="V543" s="186"/>
      <c r="W543" s="186"/>
      <c r="X543" s="186"/>
      <c r="Y543" s="186"/>
      <c r="Z543" s="186"/>
    </row>
    <row r="544" spans="1:26" x14ac:dyDescent="0.25">
      <c r="A544" s="208">
        <v>537</v>
      </c>
      <c r="B544" s="234"/>
      <c r="C544" s="210">
        <f t="shared" si="116"/>
        <v>57536</v>
      </c>
      <c r="D544" s="211">
        <f t="shared" si="107"/>
        <v>0</v>
      </c>
      <c r="E544" s="212">
        <f t="shared" si="111"/>
        <v>0</v>
      </c>
      <c r="F544" s="212">
        <f t="shared" si="117"/>
        <v>0</v>
      </c>
      <c r="G544" s="213">
        <f t="shared" si="112"/>
        <v>0</v>
      </c>
      <c r="H544" s="214">
        <f t="shared" si="108"/>
        <v>0</v>
      </c>
      <c r="I544" s="212">
        <f t="shared" si="118"/>
        <v>0</v>
      </c>
      <c r="J544" s="212">
        <f t="shared" si="113"/>
        <v>0</v>
      </c>
      <c r="K544" s="215">
        <f t="shared" si="114"/>
        <v>0</v>
      </c>
      <c r="L544" s="228"/>
      <c r="M544" s="232"/>
      <c r="N544" s="216">
        <f t="shared" si="109"/>
        <v>7</v>
      </c>
      <c r="O544" s="184">
        <f t="shared" si="115"/>
        <v>24</v>
      </c>
      <c r="P544" s="185">
        <f t="shared" si="110"/>
        <v>0</v>
      </c>
      <c r="Q544" s="186"/>
      <c r="R544" s="186"/>
      <c r="S544" s="186"/>
      <c r="T544" s="186"/>
      <c r="U544" s="186"/>
      <c r="V544" s="186"/>
      <c r="W544" s="186"/>
      <c r="X544" s="186"/>
      <c r="Y544" s="186"/>
      <c r="Z544" s="186"/>
    </row>
    <row r="545" spans="1:26" x14ac:dyDescent="0.25">
      <c r="A545" s="208">
        <v>538</v>
      </c>
      <c r="B545" s="234"/>
      <c r="C545" s="210">
        <f t="shared" si="116"/>
        <v>57567</v>
      </c>
      <c r="D545" s="211">
        <f t="shared" si="107"/>
        <v>0</v>
      </c>
      <c r="E545" s="212">
        <f t="shared" si="111"/>
        <v>0</v>
      </c>
      <c r="F545" s="212">
        <f t="shared" si="117"/>
        <v>0</v>
      </c>
      <c r="G545" s="213">
        <f t="shared" si="112"/>
        <v>0</v>
      </c>
      <c r="H545" s="214">
        <f t="shared" si="108"/>
        <v>0</v>
      </c>
      <c r="I545" s="212">
        <f t="shared" si="118"/>
        <v>0</v>
      </c>
      <c r="J545" s="212">
        <f t="shared" si="113"/>
        <v>0</v>
      </c>
      <c r="K545" s="215">
        <f t="shared" si="114"/>
        <v>0</v>
      </c>
      <c r="L545" s="228"/>
      <c r="M545" s="232"/>
      <c r="N545" s="216">
        <f t="shared" si="109"/>
        <v>7</v>
      </c>
      <c r="O545" s="184">
        <f t="shared" si="115"/>
        <v>24</v>
      </c>
      <c r="P545" s="185">
        <f t="shared" si="110"/>
        <v>0</v>
      </c>
      <c r="Q545" s="186"/>
      <c r="R545" s="186"/>
      <c r="S545" s="186"/>
      <c r="T545" s="186"/>
      <c r="U545" s="186"/>
      <c r="V545" s="186"/>
      <c r="W545" s="186"/>
      <c r="X545" s="186"/>
      <c r="Y545" s="186"/>
      <c r="Z545" s="186"/>
    </row>
    <row r="546" spans="1:26" x14ac:dyDescent="0.25">
      <c r="A546" s="208">
        <v>539</v>
      </c>
      <c r="B546" s="234"/>
      <c r="C546" s="210">
        <f t="shared" si="116"/>
        <v>57598</v>
      </c>
      <c r="D546" s="211">
        <f t="shared" si="107"/>
        <v>0</v>
      </c>
      <c r="E546" s="212">
        <f t="shared" si="111"/>
        <v>0</v>
      </c>
      <c r="F546" s="212">
        <f t="shared" si="117"/>
        <v>0</v>
      </c>
      <c r="G546" s="213">
        <f t="shared" si="112"/>
        <v>0</v>
      </c>
      <c r="H546" s="214">
        <f t="shared" si="108"/>
        <v>0</v>
      </c>
      <c r="I546" s="212">
        <f t="shared" si="118"/>
        <v>0</v>
      </c>
      <c r="J546" s="212">
        <f t="shared" si="113"/>
        <v>0</v>
      </c>
      <c r="K546" s="215">
        <f t="shared" si="114"/>
        <v>0</v>
      </c>
      <c r="L546" s="228"/>
      <c r="M546" s="232"/>
      <c r="N546" s="216">
        <f t="shared" si="109"/>
        <v>7</v>
      </c>
      <c r="O546" s="184">
        <f t="shared" si="115"/>
        <v>24</v>
      </c>
      <c r="P546" s="185">
        <f t="shared" si="110"/>
        <v>0</v>
      </c>
      <c r="Q546" s="186"/>
      <c r="R546" s="186"/>
      <c r="S546" s="186"/>
      <c r="T546" s="186"/>
      <c r="U546" s="186"/>
      <c r="V546" s="186"/>
      <c r="W546" s="186"/>
      <c r="X546" s="186"/>
      <c r="Y546" s="186"/>
      <c r="Z546" s="186"/>
    </row>
    <row r="547" spans="1:26" x14ac:dyDescent="0.25">
      <c r="A547" s="208">
        <v>540</v>
      </c>
      <c r="B547" s="234"/>
      <c r="C547" s="210">
        <f t="shared" si="116"/>
        <v>57628</v>
      </c>
      <c r="D547" s="211">
        <f t="shared" si="107"/>
        <v>0</v>
      </c>
      <c r="E547" s="212">
        <f t="shared" si="111"/>
        <v>0</v>
      </c>
      <c r="F547" s="212">
        <f t="shared" si="117"/>
        <v>0</v>
      </c>
      <c r="G547" s="213">
        <f t="shared" si="112"/>
        <v>0</v>
      </c>
      <c r="H547" s="214">
        <f t="shared" si="108"/>
        <v>0</v>
      </c>
      <c r="I547" s="212">
        <f t="shared" si="118"/>
        <v>0</v>
      </c>
      <c r="J547" s="212">
        <f t="shared" si="113"/>
        <v>0</v>
      </c>
      <c r="K547" s="215">
        <f t="shared" si="114"/>
        <v>0</v>
      </c>
      <c r="L547" s="228"/>
      <c r="M547" s="232"/>
      <c r="N547" s="216">
        <f t="shared" si="109"/>
        <v>7</v>
      </c>
      <c r="O547" s="184">
        <f t="shared" si="115"/>
        <v>24</v>
      </c>
      <c r="P547" s="185">
        <f t="shared" si="110"/>
        <v>0</v>
      </c>
      <c r="Q547" s="186"/>
      <c r="R547" s="186"/>
      <c r="S547" s="186"/>
      <c r="T547" s="186"/>
      <c r="U547" s="186"/>
      <c r="V547" s="186"/>
      <c r="W547" s="186"/>
      <c r="X547" s="186"/>
      <c r="Y547" s="186"/>
      <c r="Z547" s="186"/>
    </row>
    <row r="548" spans="1:26" x14ac:dyDescent="0.25">
      <c r="A548" s="217">
        <v>541</v>
      </c>
      <c r="B548" s="235"/>
      <c r="C548" s="210">
        <f t="shared" si="116"/>
        <v>57659</v>
      </c>
      <c r="D548" s="211">
        <f t="shared" si="107"/>
        <v>0</v>
      </c>
      <c r="E548" s="218">
        <f t="shared" si="111"/>
        <v>0</v>
      </c>
      <c r="F548" s="212">
        <f t="shared" si="117"/>
        <v>0</v>
      </c>
      <c r="G548" s="219">
        <f t="shared" si="112"/>
        <v>0</v>
      </c>
      <c r="H548" s="220">
        <f t="shared" si="108"/>
        <v>0</v>
      </c>
      <c r="I548" s="218">
        <f t="shared" si="118"/>
        <v>0</v>
      </c>
      <c r="J548" s="218">
        <f t="shared" si="113"/>
        <v>0</v>
      </c>
      <c r="K548" s="221">
        <f t="shared" si="114"/>
        <v>0</v>
      </c>
      <c r="L548" s="230"/>
      <c r="M548" s="229"/>
      <c r="N548" s="216">
        <f t="shared" si="109"/>
        <v>7</v>
      </c>
      <c r="O548" s="184">
        <f t="shared" si="115"/>
        <v>24</v>
      </c>
      <c r="P548" s="185">
        <f t="shared" si="110"/>
        <v>0</v>
      </c>
      <c r="Q548" s="186"/>
      <c r="R548" s="186"/>
      <c r="S548" s="186"/>
      <c r="T548" s="186"/>
      <c r="U548" s="186"/>
      <c r="V548" s="186"/>
      <c r="W548" s="186"/>
      <c r="X548" s="186"/>
      <c r="Y548" s="186"/>
      <c r="Z548" s="186"/>
    </row>
    <row r="549" spans="1:26" x14ac:dyDescent="0.25">
      <c r="A549" s="222">
        <v>542</v>
      </c>
      <c r="B549" s="235"/>
      <c r="C549" s="210">
        <f t="shared" si="116"/>
        <v>57689</v>
      </c>
      <c r="D549" s="211">
        <f t="shared" si="107"/>
        <v>0</v>
      </c>
      <c r="E549" s="212">
        <f t="shared" si="111"/>
        <v>0</v>
      </c>
      <c r="F549" s="212">
        <f t="shared" si="117"/>
        <v>0</v>
      </c>
      <c r="G549" s="213">
        <f t="shared" si="112"/>
        <v>0</v>
      </c>
      <c r="H549" s="214">
        <f t="shared" si="108"/>
        <v>0</v>
      </c>
      <c r="I549" s="212">
        <f t="shared" si="118"/>
        <v>0</v>
      </c>
      <c r="J549" s="212">
        <f t="shared" si="113"/>
        <v>0</v>
      </c>
      <c r="K549" s="215">
        <f t="shared" si="114"/>
        <v>0</v>
      </c>
      <c r="L549" s="228"/>
      <c r="M549" s="232"/>
      <c r="N549" s="216">
        <f t="shared" si="109"/>
        <v>7</v>
      </c>
      <c r="O549" s="184">
        <f t="shared" si="115"/>
        <v>24</v>
      </c>
      <c r="P549" s="185">
        <f t="shared" si="110"/>
        <v>0</v>
      </c>
      <c r="Q549" s="186"/>
      <c r="R549" s="186"/>
      <c r="S549" s="186"/>
      <c r="T549" s="186"/>
      <c r="U549" s="186"/>
      <c r="V549" s="186"/>
      <c r="W549" s="186"/>
      <c r="X549" s="186"/>
      <c r="Y549" s="186"/>
      <c r="Z549" s="186"/>
    </row>
    <row r="550" spans="1:26" x14ac:dyDescent="0.25">
      <c r="A550" s="222">
        <v>543</v>
      </c>
      <c r="B550" s="235"/>
      <c r="C550" s="210">
        <f t="shared" si="116"/>
        <v>57720</v>
      </c>
      <c r="D550" s="211">
        <f t="shared" si="107"/>
        <v>0</v>
      </c>
      <c r="E550" s="212">
        <f t="shared" si="111"/>
        <v>0</v>
      </c>
      <c r="F550" s="212">
        <f t="shared" si="117"/>
        <v>0</v>
      </c>
      <c r="G550" s="213">
        <f t="shared" si="112"/>
        <v>0</v>
      </c>
      <c r="H550" s="214">
        <f t="shared" si="108"/>
        <v>0</v>
      </c>
      <c r="I550" s="212">
        <f t="shared" si="118"/>
        <v>0</v>
      </c>
      <c r="J550" s="212">
        <f t="shared" si="113"/>
        <v>0</v>
      </c>
      <c r="K550" s="215">
        <f t="shared" si="114"/>
        <v>0</v>
      </c>
      <c r="L550" s="228"/>
      <c r="M550" s="232"/>
      <c r="N550" s="216">
        <f t="shared" si="109"/>
        <v>7</v>
      </c>
      <c r="O550" s="184">
        <f t="shared" si="115"/>
        <v>24</v>
      </c>
      <c r="P550" s="185">
        <f t="shared" si="110"/>
        <v>0</v>
      </c>
      <c r="Q550" s="186"/>
      <c r="R550" s="186"/>
      <c r="S550" s="186"/>
      <c r="T550" s="186"/>
      <c r="U550" s="186"/>
      <c r="V550" s="186"/>
      <c r="W550" s="186"/>
      <c r="X550" s="186"/>
      <c r="Y550" s="186"/>
      <c r="Z550" s="186"/>
    </row>
    <row r="551" spans="1:26" x14ac:dyDescent="0.25">
      <c r="A551" s="222">
        <v>544</v>
      </c>
      <c r="B551" s="235"/>
      <c r="C551" s="210">
        <f t="shared" si="116"/>
        <v>57751</v>
      </c>
      <c r="D551" s="211">
        <f t="shared" si="107"/>
        <v>0</v>
      </c>
      <c r="E551" s="212">
        <f t="shared" si="111"/>
        <v>0</v>
      </c>
      <c r="F551" s="212">
        <f t="shared" si="117"/>
        <v>0</v>
      </c>
      <c r="G551" s="213">
        <f t="shared" si="112"/>
        <v>0</v>
      </c>
      <c r="H551" s="214">
        <f t="shared" si="108"/>
        <v>0</v>
      </c>
      <c r="I551" s="212">
        <f t="shared" si="118"/>
        <v>0</v>
      </c>
      <c r="J551" s="212">
        <f t="shared" si="113"/>
        <v>0</v>
      </c>
      <c r="K551" s="215">
        <f t="shared" si="114"/>
        <v>0</v>
      </c>
      <c r="L551" s="228"/>
      <c r="M551" s="232"/>
      <c r="N551" s="216">
        <f t="shared" si="109"/>
        <v>7</v>
      </c>
      <c r="O551" s="184">
        <f t="shared" si="115"/>
        <v>24</v>
      </c>
      <c r="P551" s="185">
        <f t="shared" si="110"/>
        <v>0</v>
      </c>
      <c r="Q551" s="186"/>
      <c r="R551" s="186"/>
      <c r="S551" s="186"/>
      <c r="T551" s="186"/>
      <c r="U551" s="186"/>
      <c r="V551" s="186"/>
      <c r="W551" s="186"/>
      <c r="X551" s="186"/>
      <c r="Y551" s="186"/>
      <c r="Z551" s="186"/>
    </row>
    <row r="552" spans="1:26" x14ac:dyDescent="0.25">
      <c r="A552" s="222">
        <v>545</v>
      </c>
      <c r="B552" s="235"/>
      <c r="C552" s="210">
        <f t="shared" si="116"/>
        <v>57779</v>
      </c>
      <c r="D552" s="211">
        <f t="shared" si="107"/>
        <v>0</v>
      </c>
      <c r="E552" s="212">
        <f t="shared" si="111"/>
        <v>0</v>
      </c>
      <c r="F552" s="212">
        <f t="shared" si="117"/>
        <v>0</v>
      </c>
      <c r="G552" s="213">
        <f t="shared" si="112"/>
        <v>0</v>
      </c>
      <c r="H552" s="214">
        <f t="shared" si="108"/>
        <v>0</v>
      </c>
      <c r="I552" s="212">
        <f t="shared" si="118"/>
        <v>0</v>
      </c>
      <c r="J552" s="212">
        <f t="shared" si="113"/>
        <v>0</v>
      </c>
      <c r="K552" s="215">
        <f t="shared" si="114"/>
        <v>0</v>
      </c>
      <c r="L552" s="228"/>
      <c r="M552" s="232"/>
      <c r="N552" s="216">
        <f t="shared" si="109"/>
        <v>7</v>
      </c>
      <c r="O552" s="184">
        <f t="shared" si="115"/>
        <v>24</v>
      </c>
      <c r="P552" s="185">
        <f t="shared" si="110"/>
        <v>0</v>
      </c>
      <c r="Q552" s="186"/>
      <c r="R552" s="186"/>
      <c r="S552" s="186"/>
      <c r="T552" s="186"/>
      <c r="U552" s="186"/>
      <c r="V552" s="186"/>
      <c r="W552" s="186"/>
      <c r="X552" s="186"/>
      <c r="Y552" s="186"/>
      <c r="Z552" s="186"/>
    </row>
    <row r="553" spans="1:26" x14ac:dyDescent="0.25">
      <c r="A553" s="222">
        <v>546</v>
      </c>
      <c r="B553" s="235"/>
      <c r="C553" s="210">
        <f t="shared" si="116"/>
        <v>57810</v>
      </c>
      <c r="D553" s="211">
        <f t="shared" si="107"/>
        <v>0</v>
      </c>
      <c r="E553" s="212">
        <f t="shared" si="111"/>
        <v>0</v>
      </c>
      <c r="F553" s="212">
        <f t="shared" si="117"/>
        <v>0</v>
      </c>
      <c r="G553" s="213">
        <f t="shared" si="112"/>
        <v>0</v>
      </c>
      <c r="H553" s="214">
        <f t="shared" si="108"/>
        <v>0</v>
      </c>
      <c r="I553" s="212">
        <f t="shared" si="118"/>
        <v>0</v>
      </c>
      <c r="J553" s="212">
        <f t="shared" si="113"/>
        <v>0</v>
      </c>
      <c r="K553" s="215">
        <f t="shared" si="114"/>
        <v>0</v>
      </c>
      <c r="L553" s="228"/>
      <c r="M553" s="232"/>
      <c r="N553" s="216">
        <f t="shared" si="109"/>
        <v>7</v>
      </c>
      <c r="O553" s="184">
        <f t="shared" si="115"/>
        <v>24</v>
      </c>
      <c r="P553" s="185">
        <f t="shared" si="110"/>
        <v>0</v>
      </c>
      <c r="Q553" s="186"/>
      <c r="R553" s="186"/>
      <c r="S553" s="186"/>
      <c r="T553" s="186"/>
      <c r="U553" s="186"/>
      <c r="V553" s="186"/>
      <c r="W553" s="186"/>
      <c r="X553" s="186"/>
      <c r="Y553" s="186"/>
      <c r="Z553" s="186"/>
    </row>
    <row r="554" spans="1:26" x14ac:dyDescent="0.25">
      <c r="A554" s="222">
        <v>547</v>
      </c>
      <c r="B554" s="235"/>
      <c r="C554" s="210">
        <f t="shared" si="116"/>
        <v>57840</v>
      </c>
      <c r="D554" s="211">
        <f t="shared" si="107"/>
        <v>0</v>
      </c>
      <c r="E554" s="212">
        <f t="shared" si="111"/>
        <v>0</v>
      </c>
      <c r="F554" s="212">
        <f t="shared" si="117"/>
        <v>0</v>
      </c>
      <c r="G554" s="213">
        <f t="shared" si="112"/>
        <v>0</v>
      </c>
      <c r="H554" s="214">
        <f t="shared" si="108"/>
        <v>0</v>
      </c>
      <c r="I554" s="212">
        <f t="shared" si="118"/>
        <v>0</v>
      </c>
      <c r="J554" s="212">
        <f t="shared" si="113"/>
        <v>0</v>
      </c>
      <c r="K554" s="215">
        <f t="shared" si="114"/>
        <v>0</v>
      </c>
      <c r="L554" s="228"/>
      <c r="M554" s="232"/>
      <c r="N554" s="216">
        <f t="shared" si="109"/>
        <v>7</v>
      </c>
      <c r="O554" s="184">
        <f t="shared" si="115"/>
        <v>24</v>
      </c>
      <c r="P554" s="185">
        <f t="shared" si="110"/>
        <v>0</v>
      </c>
      <c r="Q554" s="186"/>
      <c r="R554" s="186"/>
      <c r="S554" s="186"/>
      <c r="T554" s="186"/>
      <c r="U554" s="186"/>
      <c r="V554" s="186"/>
      <c r="W554" s="186"/>
      <c r="X554" s="186"/>
      <c r="Y554" s="186"/>
      <c r="Z554" s="186"/>
    </row>
    <row r="555" spans="1:26" x14ac:dyDescent="0.25">
      <c r="A555" s="222">
        <v>548</v>
      </c>
      <c r="B555" s="235"/>
      <c r="C555" s="210">
        <f t="shared" si="116"/>
        <v>57871</v>
      </c>
      <c r="D555" s="211">
        <f t="shared" si="107"/>
        <v>0</v>
      </c>
      <c r="E555" s="212">
        <f t="shared" si="111"/>
        <v>0</v>
      </c>
      <c r="F555" s="212">
        <f t="shared" si="117"/>
        <v>0</v>
      </c>
      <c r="G555" s="213">
        <f t="shared" si="112"/>
        <v>0</v>
      </c>
      <c r="H555" s="214">
        <f t="shared" si="108"/>
        <v>0</v>
      </c>
      <c r="I555" s="212">
        <f t="shared" si="118"/>
        <v>0</v>
      </c>
      <c r="J555" s="212">
        <f t="shared" si="113"/>
        <v>0</v>
      </c>
      <c r="K555" s="215">
        <f t="shared" si="114"/>
        <v>0</v>
      </c>
      <c r="L555" s="228"/>
      <c r="M555" s="232"/>
      <c r="N555" s="216">
        <f t="shared" si="109"/>
        <v>7</v>
      </c>
      <c r="O555" s="184">
        <f t="shared" si="115"/>
        <v>24</v>
      </c>
      <c r="P555" s="185">
        <f t="shared" si="110"/>
        <v>0</v>
      </c>
      <c r="Q555" s="186"/>
      <c r="R555" s="186"/>
      <c r="S555" s="186"/>
      <c r="T555" s="186"/>
      <c r="U555" s="186"/>
      <c r="V555" s="186"/>
      <c r="W555" s="186"/>
      <c r="X555" s="186"/>
      <c r="Y555" s="186"/>
      <c r="Z555" s="186"/>
    </row>
    <row r="556" spans="1:26" x14ac:dyDescent="0.25">
      <c r="A556" s="222">
        <v>549</v>
      </c>
      <c r="B556" s="235"/>
      <c r="C556" s="210">
        <f t="shared" si="116"/>
        <v>57901</v>
      </c>
      <c r="D556" s="211">
        <f t="shared" si="107"/>
        <v>0</v>
      </c>
      <c r="E556" s="212">
        <f t="shared" si="111"/>
        <v>0</v>
      </c>
      <c r="F556" s="212">
        <f t="shared" si="117"/>
        <v>0</v>
      </c>
      <c r="G556" s="213">
        <f t="shared" si="112"/>
        <v>0</v>
      </c>
      <c r="H556" s="214">
        <f t="shared" si="108"/>
        <v>0</v>
      </c>
      <c r="I556" s="212">
        <f t="shared" si="118"/>
        <v>0</v>
      </c>
      <c r="J556" s="212">
        <f t="shared" si="113"/>
        <v>0</v>
      </c>
      <c r="K556" s="215">
        <f t="shared" si="114"/>
        <v>0</v>
      </c>
      <c r="L556" s="228"/>
      <c r="M556" s="232"/>
      <c r="N556" s="216">
        <f t="shared" si="109"/>
        <v>7</v>
      </c>
      <c r="O556" s="184">
        <f t="shared" si="115"/>
        <v>24</v>
      </c>
      <c r="P556" s="185">
        <f t="shared" si="110"/>
        <v>0</v>
      </c>
      <c r="Q556" s="186"/>
      <c r="R556" s="186"/>
      <c r="S556" s="186"/>
      <c r="T556" s="186"/>
      <c r="U556" s="186"/>
      <c r="V556" s="186"/>
      <c r="W556" s="186"/>
      <c r="X556" s="186"/>
      <c r="Y556" s="186"/>
      <c r="Z556" s="186"/>
    </row>
    <row r="557" spans="1:26" x14ac:dyDescent="0.25">
      <c r="A557" s="222">
        <v>550</v>
      </c>
      <c r="B557" s="235"/>
      <c r="C557" s="210">
        <f t="shared" si="116"/>
        <v>57932</v>
      </c>
      <c r="D557" s="211">
        <f t="shared" si="107"/>
        <v>0</v>
      </c>
      <c r="E557" s="212">
        <f t="shared" si="111"/>
        <v>0</v>
      </c>
      <c r="F557" s="212">
        <f t="shared" si="117"/>
        <v>0</v>
      </c>
      <c r="G557" s="213">
        <f t="shared" si="112"/>
        <v>0</v>
      </c>
      <c r="H557" s="214">
        <f t="shared" si="108"/>
        <v>0</v>
      </c>
      <c r="I557" s="212">
        <f t="shared" si="118"/>
        <v>0</v>
      </c>
      <c r="J557" s="212">
        <f t="shared" si="113"/>
        <v>0</v>
      </c>
      <c r="K557" s="215">
        <f t="shared" si="114"/>
        <v>0</v>
      </c>
      <c r="L557" s="228"/>
      <c r="M557" s="232"/>
      <c r="N557" s="216">
        <f t="shared" si="109"/>
        <v>7</v>
      </c>
      <c r="O557" s="184">
        <f t="shared" si="115"/>
        <v>24</v>
      </c>
      <c r="P557" s="185">
        <f t="shared" si="110"/>
        <v>0</v>
      </c>
      <c r="Q557" s="186"/>
      <c r="R557" s="186"/>
      <c r="S557" s="186"/>
      <c r="T557" s="186"/>
      <c r="U557" s="186"/>
      <c r="V557" s="186"/>
      <c r="W557" s="186"/>
      <c r="X557" s="186"/>
      <c r="Y557" s="186"/>
      <c r="Z557" s="186"/>
    </row>
    <row r="558" spans="1:26" x14ac:dyDescent="0.25">
      <c r="A558" s="222">
        <v>551</v>
      </c>
      <c r="B558" s="235"/>
      <c r="C558" s="210">
        <f t="shared" si="116"/>
        <v>57963</v>
      </c>
      <c r="D558" s="211">
        <f t="shared" si="107"/>
        <v>0</v>
      </c>
      <c r="E558" s="212">
        <f t="shared" si="111"/>
        <v>0</v>
      </c>
      <c r="F558" s="212">
        <f t="shared" si="117"/>
        <v>0</v>
      </c>
      <c r="G558" s="213">
        <f t="shared" si="112"/>
        <v>0</v>
      </c>
      <c r="H558" s="214">
        <f t="shared" si="108"/>
        <v>0</v>
      </c>
      <c r="I558" s="212">
        <f t="shared" si="118"/>
        <v>0</v>
      </c>
      <c r="J558" s="212">
        <f t="shared" si="113"/>
        <v>0</v>
      </c>
      <c r="K558" s="215">
        <f t="shared" si="114"/>
        <v>0</v>
      </c>
      <c r="L558" s="228"/>
      <c r="M558" s="232"/>
      <c r="N558" s="216">
        <f t="shared" si="109"/>
        <v>7</v>
      </c>
      <c r="O558" s="184">
        <f t="shared" si="115"/>
        <v>24</v>
      </c>
      <c r="P558" s="185">
        <f t="shared" si="110"/>
        <v>0</v>
      </c>
      <c r="Q558" s="186"/>
      <c r="R558" s="186"/>
      <c r="S558" s="186"/>
      <c r="T558" s="186"/>
      <c r="U558" s="186"/>
      <c r="V558" s="186"/>
      <c r="W558" s="186"/>
      <c r="X558" s="186"/>
      <c r="Y558" s="186"/>
      <c r="Z558" s="186"/>
    </row>
    <row r="559" spans="1:26" x14ac:dyDescent="0.25">
      <c r="A559" s="223">
        <v>552</v>
      </c>
      <c r="B559" s="235"/>
      <c r="C559" s="210">
        <f t="shared" si="116"/>
        <v>57993</v>
      </c>
      <c r="D559" s="211">
        <f t="shared" si="107"/>
        <v>0</v>
      </c>
      <c r="E559" s="224">
        <f t="shared" si="111"/>
        <v>0</v>
      </c>
      <c r="F559" s="212">
        <f t="shared" si="117"/>
        <v>0</v>
      </c>
      <c r="G559" s="225">
        <f t="shared" si="112"/>
        <v>0</v>
      </c>
      <c r="H559" s="226">
        <f t="shared" si="108"/>
        <v>0</v>
      </c>
      <c r="I559" s="224">
        <f t="shared" si="118"/>
        <v>0</v>
      </c>
      <c r="J559" s="224">
        <f t="shared" si="113"/>
        <v>0</v>
      </c>
      <c r="K559" s="227">
        <f t="shared" si="114"/>
        <v>0</v>
      </c>
      <c r="L559" s="231"/>
      <c r="M559" s="233"/>
      <c r="N559" s="216">
        <f t="shared" si="109"/>
        <v>7</v>
      </c>
      <c r="O559" s="184">
        <f t="shared" si="115"/>
        <v>24</v>
      </c>
      <c r="P559" s="185">
        <f t="shared" si="110"/>
        <v>0</v>
      </c>
      <c r="Q559" s="186"/>
      <c r="R559" s="186"/>
      <c r="S559" s="186"/>
      <c r="T559" s="186"/>
      <c r="U559" s="186"/>
      <c r="V559" s="186"/>
      <c r="W559" s="186"/>
      <c r="X559" s="186"/>
      <c r="Y559" s="186"/>
      <c r="Z559" s="186"/>
    </row>
    <row r="560" spans="1:26" x14ac:dyDescent="0.25">
      <c r="A560" s="208">
        <v>553</v>
      </c>
      <c r="B560" s="234"/>
      <c r="C560" s="210">
        <f t="shared" si="116"/>
        <v>58024</v>
      </c>
      <c r="D560" s="211">
        <f t="shared" si="107"/>
        <v>0</v>
      </c>
      <c r="E560" s="212">
        <f t="shared" si="111"/>
        <v>0</v>
      </c>
      <c r="F560" s="212">
        <f t="shared" si="117"/>
        <v>0</v>
      </c>
      <c r="G560" s="213">
        <f t="shared" si="112"/>
        <v>0</v>
      </c>
      <c r="H560" s="214">
        <f t="shared" si="108"/>
        <v>0</v>
      </c>
      <c r="I560" s="212">
        <f t="shared" si="118"/>
        <v>0</v>
      </c>
      <c r="J560" s="212">
        <f t="shared" si="113"/>
        <v>0</v>
      </c>
      <c r="K560" s="215">
        <f t="shared" si="114"/>
        <v>0</v>
      </c>
      <c r="L560" s="228"/>
      <c r="M560" s="232"/>
      <c r="N560" s="216">
        <f t="shared" si="109"/>
        <v>7</v>
      </c>
      <c r="O560" s="184">
        <f t="shared" si="115"/>
        <v>24</v>
      </c>
      <c r="P560" s="185">
        <f t="shared" si="110"/>
        <v>0</v>
      </c>
      <c r="Q560" s="186"/>
      <c r="R560" s="186"/>
      <c r="S560" s="186"/>
      <c r="T560" s="186"/>
      <c r="U560" s="186"/>
      <c r="V560" s="186"/>
      <c r="W560" s="186"/>
      <c r="X560" s="186"/>
      <c r="Y560" s="186"/>
      <c r="Z560" s="186"/>
    </row>
    <row r="561" spans="1:26" x14ac:dyDescent="0.25">
      <c r="A561" s="208">
        <v>554</v>
      </c>
      <c r="B561" s="234"/>
      <c r="C561" s="210">
        <f t="shared" si="116"/>
        <v>58054</v>
      </c>
      <c r="D561" s="211">
        <f t="shared" si="107"/>
        <v>0</v>
      </c>
      <c r="E561" s="212">
        <f t="shared" si="111"/>
        <v>0</v>
      </c>
      <c r="F561" s="212">
        <f t="shared" si="117"/>
        <v>0</v>
      </c>
      <c r="G561" s="213">
        <f t="shared" si="112"/>
        <v>0</v>
      </c>
      <c r="H561" s="214">
        <f t="shared" si="108"/>
        <v>0</v>
      </c>
      <c r="I561" s="212">
        <f t="shared" si="118"/>
        <v>0</v>
      </c>
      <c r="J561" s="212">
        <f t="shared" si="113"/>
        <v>0</v>
      </c>
      <c r="K561" s="215">
        <f t="shared" si="114"/>
        <v>0</v>
      </c>
      <c r="L561" s="228"/>
      <c r="M561" s="232"/>
      <c r="N561" s="216">
        <f t="shared" si="109"/>
        <v>7</v>
      </c>
      <c r="O561" s="184">
        <f t="shared" si="115"/>
        <v>24</v>
      </c>
      <c r="P561" s="185">
        <f t="shared" si="110"/>
        <v>0</v>
      </c>
      <c r="Q561" s="186"/>
      <c r="R561" s="186"/>
      <c r="S561" s="186"/>
      <c r="T561" s="186"/>
      <c r="U561" s="186"/>
      <c r="V561" s="186"/>
      <c r="W561" s="186"/>
      <c r="X561" s="186"/>
      <c r="Y561" s="186"/>
      <c r="Z561" s="186"/>
    </row>
    <row r="562" spans="1:26" x14ac:dyDescent="0.25">
      <c r="A562" s="208">
        <v>555</v>
      </c>
      <c r="B562" s="234"/>
      <c r="C562" s="210">
        <f t="shared" si="116"/>
        <v>58085</v>
      </c>
      <c r="D562" s="211">
        <f t="shared" si="107"/>
        <v>0</v>
      </c>
      <c r="E562" s="212">
        <f t="shared" si="111"/>
        <v>0</v>
      </c>
      <c r="F562" s="212">
        <f t="shared" si="117"/>
        <v>0</v>
      </c>
      <c r="G562" s="213">
        <f t="shared" si="112"/>
        <v>0</v>
      </c>
      <c r="H562" s="214">
        <f t="shared" si="108"/>
        <v>0</v>
      </c>
      <c r="I562" s="212">
        <f t="shared" si="118"/>
        <v>0</v>
      </c>
      <c r="J562" s="212">
        <f t="shared" si="113"/>
        <v>0</v>
      </c>
      <c r="K562" s="215">
        <f t="shared" si="114"/>
        <v>0</v>
      </c>
      <c r="L562" s="228"/>
      <c r="M562" s="232"/>
      <c r="N562" s="216">
        <f t="shared" si="109"/>
        <v>7</v>
      </c>
      <c r="O562" s="184">
        <f t="shared" si="115"/>
        <v>24</v>
      </c>
      <c r="P562" s="185">
        <f t="shared" si="110"/>
        <v>0</v>
      </c>
      <c r="Q562" s="186"/>
      <c r="R562" s="186"/>
      <c r="S562" s="186"/>
      <c r="T562" s="186"/>
      <c r="U562" s="186"/>
      <c r="V562" s="186"/>
      <c r="W562" s="186"/>
      <c r="X562" s="186"/>
      <c r="Y562" s="186"/>
      <c r="Z562" s="186"/>
    </row>
    <row r="563" spans="1:26" x14ac:dyDescent="0.25">
      <c r="A563" s="208">
        <v>556</v>
      </c>
      <c r="B563" s="234"/>
      <c r="C563" s="210">
        <f t="shared" si="116"/>
        <v>58116</v>
      </c>
      <c r="D563" s="211">
        <f t="shared" si="107"/>
        <v>0</v>
      </c>
      <c r="E563" s="212">
        <f t="shared" si="111"/>
        <v>0</v>
      </c>
      <c r="F563" s="212">
        <f t="shared" si="117"/>
        <v>0</v>
      </c>
      <c r="G563" s="213">
        <f t="shared" si="112"/>
        <v>0</v>
      </c>
      <c r="H563" s="214">
        <f t="shared" si="108"/>
        <v>0</v>
      </c>
      <c r="I563" s="212">
        <f t="shared" si="118"/>
        <v>0</v>
      </c>
      <c r="J563" s="212">
        <f t="shared" si="113"/>
        <v>0</v>
      </c>
      <c r="K563" s="215">
        <f t="shared" si="114"/>
        <v>0</v>
      </c>
      <c r="L563" s="228"/>
      <c r="M563" s="232"/>
      <c r="N563" s="216">
        <f t="shared" si="109"/>
        <v>7</v>
      </c>
      <c r="O563" s="184">
        <f t="shared" si="115"/>
        <v>24</v>
      </c>
      <c r="P563" s="185">
        <f t="shared" si="110"/>
        <v>0</v>
      </c>
      <c r="Q563" s="186"/>
      <c r="R563" s="186"/>
      <c r="S563" s="186"/>
      <c r="T563" s="186"/>
      <c r="U563" s="186"/>
      <c r="V563" s="186"/>
      <c r="W563" s="186"/>
      <c r="X563" s="186"/>
      <c r="Y563" s="186"/>
      <c r="Z563" s="186"/>
    </row>
    <row r="564" spans="1:26" x14ac:dyDescent="0.25">
      <c r="A564" s="208">
        <v>557</v>
      </c>
      <c r="B564" s="234"/>
      <c r="C564" s="210">
        <f t="shared" si="116"/>
        <v>58144</v>
      </c>
      <c r="D564" s="211">
        <f t="shared" si="107"/>
        <v>0</v>
      </c>
      <c r="E564" s="212">
        <f t="shared" si="111"/>
        <v>0</v>
      </c>
      <c r="F564" s="212">
        <f t="shared" si="117"/>
        <v>0</v>
      </c>
      <c r="G564" s="213">
        <f t="shared" si="112"/>
        <v>0</v>
      </c>
      <c r="H564" s="214">
        <f t="shared" si="108"/>
        <v>0</v>
      </c>
      <c r="I564" s="212">
        <f t="shared" si="118"/>
        <v>0</v>
      </c>
      <c r="J564" s="212">
        <f t="shared" si="113"/>
        <v>0</v>
      </c>
      <c r="K564" s="215">
        <f t="shared" si="114"/>
        <v>0</v>
      </c>
      <c r="L564" s="228"/>
      <c r="M564" s="232"/>
      <c r="N564" s="216">
        <f t="shared" si="109"/>
        <v>7</v>
      </c>
      <c r="O564" s="184">
        <f t="shared" si="115"/>
        <v>24</v>
      </c>
      <c r="P564" s="185">
        <f t="shared" si="110"/>
        <v>0</v>
      </c>
      <c r="Q564" s="186"/>
      <c r="R564" s="186"/>
      <c r="S564" s="186"/>
      <c r="T564" s="186"/>
      <c r="U564" s="186"/>
      <c r="V564" s="186"/>
      <c r="W564" s="186"/>
      <c r="X564" s="186"/>
      <c r="Y564" s="186"/>
      <c r="Z564" s="186"/>
    </row>
    <row r="565" spans="1:26" x14ac:dyDescent="0.25">
      <c r="A565" s="208">
        <v>558</v>
      </c>
      <c r="B565" s="234"/>
      <c r="C565" s="210">
        <f t="shared" si="116"/>
        <v>58175</v>
      </c>
      <c r="D565" s="211">
        <f t="shared" si="107"/>
        <v>0</v>
      </c>
      <c r="E565" s="212">
        <f t="shared" si="111"/>
        <v>0</v>
      </c>
      <c r="F565" s="212">
        <f t="shared" si="117"/>
        <v>0</v>
      </c>
      <c r="G565" s="213">
        <f t="shared" si="112"/>
        <v>0</v>
      </c>
      <c r="H565" s="214">
        <f t="shared" si="108"/>
        <v>0</v>
      </c>
      <c r="I565" s="212">
        <f t="shared" si="118"/>
        <v>0</v>
      </c>
      <c r="J565" s="212">
        <f t="shared" si="113"/>
        <v>0</v>
      </c>
      <c r="K565" s="215">
        <f t="shared" si="114"/>
        <v>0</v>
      </c>
      <c r="L565" s="228"/>
      <c r="M565" s="232"/>
      <c r="N565" s="216">
        <f t="shared" si="109"/>
        <v>7</v>
      </c>
      <c r="O565" s="184">
        <f t="shared" si="115"/>
        <v>24</v>
      </c>
      <c r="P565" s="185">
        <f t="shared" si="110"/>
        <v>0</v>
      </c>
      <c r="Q565" s="186"/>
      <c r="R565" s="186"/>
      <c r="S565" s="186"/>
      <c r="T565" s="186"/>
      <c r="U565" s="186"/>
      <c r="V565" s="186"/>
      <c r="W565" s="186"/>
      <c r="X565" s="186"/>
      <c r="Y565" s="186"/>
      <c r="Z565" s="186"/>
    </row>
    <row r="566" spans="1:26" x14ac:dyDescent="0.25">
      <c r="A566" s="208">
        <v>559</v>
      </c>
      <c r="B566" s="234"/>
      <c r="C566" s="210">
        <f t="shared" si="116"/>
        <v>58205</v>
      </c>
      <c r="D566" s="211">
        <f t="shared" si="107"/>
        <v>0</v>
      </c>
      <c r="E566" s="212">
        <f t="shared" si="111"/>
        <v>0</v>
      </c>
      <c r="F566" s="212">
        <f t="shared" si="117"/>
        <v>0</v>
      </c>
      <c r="G566" s="213">
        <f t="shared" si="112"/>
        <v>0</v>
      </c>
      <c r="H566" s="214">
        <f t="shared" si="108"/>
        <v>0</v>
      </c>
      <c r="I566" s="212">
        <f t="shared" si="118"/>
        <v>0</v>
      </c>
      <c r="J566" s="212">
        <f t="shared" si="113"/>
        <v>0</v>
      </c>
      <c r="K566" s="215">
        <f t="shared" si="114"/>
        <v>0</v>
      </c>
      <c r="L566" s="228"/>
      <c r="M566" s="232"/>
      <c r="N566" s="216">
        <f t="shared" si="109"/>
        <v>7</v>
      </c>
      <c r="O566" s="184">
        <f t="shared" si="115"/>
        <v>24</v>
      </c>
      <c r="P566" s="185">
        <f t="shared" si="110"/>
        <v>0</v>
      </c>
      <c r="Q566" s="186"/>
      <c r="R566" s="186"/>
      <c r="S566" s="186"/>
      <c r="T566" s="186"/>
      <c r="U566" s="186"/>
      <c r="V566" s="186"/>
      <c r="W566" s="186"/>
      <c r="X566" s="186"/>
      <c r="Y566" s="186"/>
      <c r="Z566" s="186"/>
    </row>
    <row r="567" spans="1:26" x14ac:dyDescent="0.25">
      <c r="A567" s="208">
        <v>560</v>
      </c>
      <c r="B567" s="234"/>
      <c r="C567" s="210">
        <f t="shared" si="116"/>
        <v>58236</v>
      </c>
      <c r="D567" s="211">
        <f t="shared" si="107"/>
        <v>0</v>
      </c>
      <c r="E567" s="212">
        <f t="shared" si="111"/>
        <v>0</v>
      </c>
      <c r="F567" s="212">
        <f t="shared" si="117"/>
        <v>0</v>
      </c>
      <c r="G567" s="213">
        <f t="shared" si="112"/>
        <v>0</v>
      </c>
      <c r="H567" s="214">
        <f t="shared" si="108"/>
        <v>0</v>
      </c>
      <c r="I567" s="212">
        <f t="shared" si="118"/>
        <v>0</v>
      </c>
      <c r="J567" s="212">
        <f t="shared" si="113"/>
        <v>0</v>
      </c>
      <c r="K567" s="215">
        <f t="shared" si="114"/>
        <v>0</v>
      </c>
      <c r="L567" s="228"/>
      <c r="M567" s="232"/>
      <c r="N567" s="216">
        <f t="shared" si="109"/>
        <v>7</v>
      </c>
      <c r="O567" s="184">
        <f t="shared" si="115"/>
        <v>24</v>
      </c>
      <c r="P567" s="185">
        <f t="shared" si="110"/>
        <v>0</v>
      </c>
      <c r="Q567" s="186"/>
      <c r="R567" s="186"/>
      <c r="S567" s="186"/>
      <c r="T567" s="186"/>
      <c r="U567" s="186"/>
      <c r="V567" s="186"/>
      <c r="W567" s="186"/>
      <c r="X567" s="186"/>
      <c r="Y567" s="186"/>
      <c r="Z567" s="186"/>
    </row>
    <row r="568" spans="1:26" x14ac:dyDescent="0.25">
      <c r="A568" s="208">
        <v>561</v>
      </c>
      <c r="B568" s="234"/>
      <c r="C568" s="210">
        <f t="shared" si="116"/>
        <v>58266</v>
      </c>
      <c r="D568" s="211">
        <f t="shared" si="107"/>
        <v>0</v>
      </c>
      <c r="E568" s="212">
        <f t="shared" si="111"/>
        <v>0</v>
      </c>
      <c r="F568" s="212">
        <f t="shared" si="117"/>
        <v>0</v>
      </c>
      <c r="G568" s="213">
        <f t="shared" si="112"/>
        <v>0</v>
      </c>
      <c r="H568" s="214">
        <f t="shared" si="108"/>
        <v>0</v>
      </c>
      <c r="I568" s="212">
        <f t="shared" si="118"/>
        <v>0</v>
      </c>
      <c r="J568" s="212">
        <f t="shared" si="113"/>
        <v>0</v>
      </c>
      <c r="K568" s="215">
        <f t="shared" si="114"/>
        <v>0</v>
      </c>
      <c r="L568" s="228"/>
      <c r="M568" s="232"/>
      <c r="N568" s="216">
        <f t="shared" si="109"/>
        <v>7</v>
      </c>
      <c r="O568" s="184">
        <f t="shared" si="115"/>
        <v>24</v>
      </c>
      <c r="P568" s="185">
        <f t="shared" si="110"/>
        <v>0</v>
      </c>
      <c r="Q568" s="186"/>
      <c r="R568" s="186"/>
      <c r="S568" s="186"/>
      <c r="T568" s="186"/>
      <c r="U568" s="186"/>
      <c r="V568" s="186"/>
      <c r="W568" s="186"/>
      <c r="X568" s="186"/>
      <c r="Y568" s="186"/>
      <c r="Z568" s="186"/>
    </row>
    <row r="569" spans="1:26" x14ac:dyDescent="0.25">
      <c r="A569" s="208">
        <v>562</v>
      </c>
      <c r="B569" s="234"/>
      <c r="C569" s="210">
        <f t="shared" si="116"/>
        <v>58297</v>
      </c>
      <c r="D569" s="211">
        <f t="shared" si="107"/>
        <v>0</v>
      </c>
      <c r="E569" s="212">
        <f t="shared" si="111"/>
        <v>0</v>
      </c>
      <c r="F569" s="212">
        <f t="shared" si="117"/>
        <v>0</v>
      </c>
      <c r="G569" s="213">
        <f t="shared" si="112"/>
        <v>0</v>
      </c>
      <c r="H569" s="214">
        <f t="shared" si="108"/>
        <v>0</v>
      </c>
      <c r="I569" s="212">
        <f t="shared" si="118"/>
        <v>0</v>
      </c>
      <c r="J569" s="212">
        <f t="shared" si="113"/>
        <v>0</v>
      </c>
      <c r="K569" s="215">
        <f t="shared" si="114"/>
        <v>0</v>
      </c>
      <c r="L569" s="228"/>
      <c r="M569" s="232"/>
      <c r="N569" s="216">
        <f t="shared" si="109"/>
        <v>7</v>
      </c>
      <c r="O569" s="184">
        <f t="shared" si="115"/>
        <v>24</v>
      </c>
      <c r="P569" s="185">
        <f t="shared" si="110"/>
        <v>0</v>
      </c>
      <c r="Q569" s="186"/>
      <c r="R569" s="186"/>
      <c r="S569" s="186"/>
      <c r="T569" s="186"/>
      <c r="U569" s="186"/>
      <c r="V569" s="186"/>
      <c r="W569" s="186"/>
      <c r="X569" s="186"/>
      <c r="Y569" s="186"/>
      <c r="Z569" s="186"/>
    </row>
    <row r="570" spans="1:26" x14ac:dyDescent="0.25">
      <c r="A570" s="208">
        <v>563</v>
      </c>
      <c r="B570" s="234"/>
      <c r="C570" s="210">
        <f t="shared" si="116"/>
        <v>58328</v>
      </c>
      <c r="D570" s="211">
        <f t="shared" si="107"/>
        <v>0</v>
      </c>
      <c r="E570" s="212">
        <f t="shared" si="111"/>
        <v>0</v>
      </c>
      <c r="F570" s="212">
        <f t="shared" si="117"/>
        <v>0</v>
      </c>
      <c r="G570" s="213">
        <f t="shared" si="112"/>
        <v>0</v>
      </c>
      <c r="H570" s="214">
        <f t="shared" si="108"/>
        <v>0</v>
      </c>
      <c r="I570" s="212">
        <f t="shared" si="118"/>
        <v>0</v>
      </c>
      <c r="J570" s="212">
        <f t="shared" si="113"/>
        <v>0</v>
      </c>
      <c r="K570" s="215">
        <f t="shared" si="114"/>
        <v>0</v>
      </c>
      <c r="L570" s="228"/>
      <c r="M570" s="232"/>
      <c r="N570" s="216">
        <f t="shared" si="109"/>
        <v>7</v>
      </c>
      <c r="O570" s="184">
        <f t="shared" si="115"/>
        <v>24</v>
      </c>
      <c r="P570" s="185">
        <f t="shared" si="110"/>
        <v>0</v>
      </c>
      <c r="Q570" s="186"/>
      <c r="R570" s="186"/>
      <c r="S570" s="186"/>
      <c r="T570" s="186"/>
      <c r="U570" s="186"/>
      <c r="V570" s="186"/>
      <c r="W570" s="186"/>
      <c r="X570" s="186"/>
      <c r="Y570" s="186"/>
      <c r="Z570" s="186"/>
    </row>
    <row r="571" spans="1:26" x14ac:dyDescent="0.25">
      <c r="A571" s="208">
        <v>564</v>
      </c>
      <c r="B571" s="234"/>
      <c r="C571" s="210">
        <f t="shared" si="116"/>
        <v>58358</v>
      </c>
      <c r="D571" s="211">
        <f t="shared" si="107"/>
        <v>0</v>
      </c>
      <c r="E571" s="212">
        <f t="shared" si="111"/>
        <v>0</v>
      </c>
      <c r="F571" s="212">
        <f t="shared" si="117"/>
        <v>0</v>
      </c>
      <c r="G571" s="213">
        <f t="shared" si="112"/>
        <v>0</v>
      </c>
      <c r="H571" s="214">
        <f t="shared" si="108"/>
        <v>0</v>
      </c>
      <c r="I571" s="212">
        <f t="shared" si="118"/>
        <v>0</v>
      </c>
      <c r="J571" s="212">
        <f t="shared" si="113"/>
        <v>0</v>
      </c>
      <c r="K571" s="215">
        <f t="shared" si="114"/>
        <v>0</v>
      </c>
      <c r="L571" s="228"/>
      <c r="M571" s="232"/>
      <c r="N571" s="216">
        <f t="shared" si="109"/>
        <v>7</v>
      </c>
      <c r="O571" s="184">
        <f t="shared" si="115"/>
        <v>24</v>
      </c>
      <c r="P571" s="185">
        <f t="shared" si="110"/>
        <v>0</v>
      </c>
      <c r="Q571" s="186"/>
      <c r="R571" s="186"/>
      <c r="S571" s="186"/>
      <c r="T571" s="186"/>
      <c r="U571" s="186"/>
      <c r="V571" s="186"/>
      <c r="W571" s="186"/>
      <c r="X571" s="186"/>
      <c r="Y571" s="186"/>
      <c r="Z571" s="186"/>
    </row>
    <row r="572" spans="1:26" x14ac:dyDescent="0.25">
      <c r="A572" s="217">
        <v>565</v>
      </c>
      <c r="B572" s="235"/>
      <c r="C572" s="210">
        <f t="shared" si="116"/>
        <v>58389</v>
      </c>
      <c r="D572" s="211">
        <f t="shared" si="107"/>
        <v>0</v>
      </c>
      <c r="E572" s="218">
        <f t="shared" si="111"/>
        <v>0</v>
      </c>
      <c r="F572" s="212">
        <f t="shared" si="117"/>
        <v>0</v>
      </c>
      <c r="G572" s="219">
        <f t="shared" si="112"/>
        <v>0</v>
      </c>
      <c r="H572" s="220">
        <f t="shared" si="108"/>
        <v>0</v>
      </c>
      <c r="I572" s="218">
        <f t="shared" si="118"/>
        <v>0</v>
      </c>
      <c r="J572" s="218">
        <f t="shared" si="113"/>
        <v>0</v>
      </c>
      <c r="K572" s="221">
        <f t="shared" si="114"/>
        <v>0</v>
      </c>
      <c r="L572" s="230"/>
      <c r="M572" s="229"/>
      <c r="N572" s="216">
        <f t="shared" si="109"/>
        <v>7</v>
      </c>
      <c r="O572" s="184">
        <f t="shared" si="115"/>
        <v>24</v>
      </c>
      <c r="P572" s="185">
        <f t="shared" si="110"/>
        <v>0</v>
      </c>
      <c r="Q572" s="186"/>
      <c r="R572" s="186"/>
      <c r="S572" s="186"/>
      <c r="T572" s="186"/>
      <c r="U572" s="186"/>
      <c r="V572" s="186"/>
      <c r="W572" s="186"/>
      <c r="X572" s="186"/>
      <c r="Y572" s="186"/>
      <c r="Z572" s="186"/>
    </row>
    <row r="573" spans="1:26" x14ac:dyDescent="0.25">
      <c r="A573" s="222">
        <v>566</v>
      </c>
      <c r="B573" s="235"/>
      <c r="C573" s="210">
        <f t="shared" si="116"/>
        <v>58419</v>
      </c>
      <c r="D573" s="211">
        <f t="shared" si="107"/>
        <v>0</v>
      </c>
      <c r="E573" s="212">
        <f t="shared" si="111"/>
        <v>0</v>
      </c>
      <c r="F573" s="212">
        <f t="shared" si="117"/>
        <v>0</v>
      </c>
      <c r="G573" s="213">
        <f t="shared" si="112"/>
        <v>0</v>
      </c>
      <c r="H573" s="214">
        <f t="shared" si="108"/>
        <v>0</v>
      </c>
      <c r="I573" s="212">
        <f t="shared" si="118"/>
        <v>0</v>
      </c>
      <c r="J573" s="212">
        <f t="shared" si="113"/>
        <v>0</v>
      </c>
      <c r="K573" s="215">
        <f t="shared" si="114"/>
        <v>0</v>
      </c>
      <c r="L573" s="228"/>
      <c r="M573" s="232"/>
      <c r="N573" s="216">
        <f t="shared" si="109"/>
        <v>7</v>
      </c>
      <c r="O573" s="184">
        <f t="shared" si="115"/>
        <v>24</v>
      </c>
      <c r="P573" s="185">
        <f t="shared" si="110"/>
        <v>0</v>
      </c>
      <c r="Q573" s="186"/>
      <c r="R573" s="186"/>
      <c r="S573" s="186"/>
      <c r="T573" s="186"/>
      <c r="U573" s="186"/>
      <c r="V573" s="186"/>
      <c r="W573" s="186"/>
      <c r="X573" s="186"/>
      <c r="Y573" s="186"/>
      <c r="Z573" s="186"/>
    </row>
    <row r="574" spans="1:26" x14ac:dyDescent="0.25">
      <c r="A574" s="222">
        <v>567</v>
      </c>
      <c r="B574" s="235"/>
      <c r="C574" s="210">
        <f t="shared" si="116"/>
        <v>58450</v>
      </c>
      <c r="D574" s="211">
        <f t="shared" si="107"/>
        <v>0</v>
      </c>
      <c r="E574" s="212">
        <f t="shared" si="111"/>
        <v>0</v>
      </c>
      <c r="F574" s="212">
        <f t="shared" si="117"/>
        <v>0</v>
      </c>
      <c r="G574" s="213">
        <f t="shared" si="112"/>
        <v>0</v>
      </c>
      <c r="H574" s="214">
        <f t="shared" si="108"/>
        <v>0</v>
      </c>
      <c r="I574" s="212">
        <f t="shared" si="118"/>
        <v>0</v>
      </c>
      <c r="J574" s="212">
        <f t="shared" si="113"/>
        <v>0</v>
      </c>
      <c r="K574" s="215">
        <f t="shared" si="114"/>
        <v>0</v>
      </c>
      <c r="L574" s="228"/>
      <c r="M574" s="232"/>
      <c r="N574" s="216">
        <f t="shared" si="109"/>
        <v>7</v>
      </c>
      <c r="O574" s="184">
        <f t="shared" si="115"/>
        <v>24</v>
      </c>
      <c r="P574" s="185">
        <f t="shared" si="110"/>
        <v>0</v>
      </c>
      <c r="Q574" s="186"/>
      <c r="R574" s="186"/>
      <c r="S574" s="186"/>
      <c r="T574" s="186"/>
      <c r="U574" s="186"/>
      <c r="V574" s="186"/>
      <c r="W574" s="186"/>
      <c r="X574" s="186"/>
      <c r="Y574" s="186"/>
      <c r="Z574" s="186"/>
    </row>
    <row r="575" spans="1:26" x14ac:dyDescent="0.25">
      <c r="A575" s="222">
        <v>568</v>
      </c>
      <c r="B575" s="235"/>
      <c r="C575" s="210">
        <f t="shared" si="116"/>
        <v>58481</v>
      </c>
      <c r="D575" s="211">
        <f t="shared" si="107"/>
        <v>0</v>
      </c>
      <c r="E575" s="212">
        <f t="shared" si="111"/>
        <v>0</v>
      </c>
      <c r="F575" s="212">
        <f t="shared" si="117"/>
        <v>0</v>
      </c>
      <c r="G575" s="213">
        <f t="shared" si="112"/>
        <v>0</v>
      </c>
      <c r="H575" s="214">
        <f t="shared" si="108"/>
        <v>0</v>
      </c>
      <c r="I575" s="212">
        <f t="shared" si="118"/>
        <v>0</v>
      </c>
      <c r="J575" s="212">
        <f t="shared" si="113"/>
        <v>0</v>
      </c>
      <c r="K575" s="215">
        <f t="shared" si="114"/>
        <v>0</v>
      </c>
      <c r="L575" s="228"/>
      <c r="M575" s="232"/>
      <c r="N575" s="216">
        <f t="shared" si="109"/>
        <v>7</v>
      </c>
      <c r="O575" s="184">
        <f t="shared" si="115"/>
        <v>24</v>
      </c>
      <c r="P575" s="185">
        <f t="shared" si="110"/>
        <v>0</v>
      </c>
      <c r="Q575" s="186"/>
      <c r="R575" s="186"/>
      <c r="S575" s="186"/>
      <c r="T575" s="186"/>
      <c r="U575" s="186"/>
      <c r="V575" s="186"/>
      <c r="W575" s="186"/>
      <c r="X575" s="186"/>
      <c r="Y575" s="186"/>
      <c r="Z575" s="186"/>
    </row>
    <row r="576" spans="1:26" x14ac:dyDescent="0.25">
      <c r="A576" s="222">
        <v>569</v>
      </c>
      <c r="B576" s="235"/>
      <c r="C576" s="210">
        <f t="shared" si="116"/>
        <v>58510</v>
      </c>
      <c r="D576" s="211">
        <f t="shared" si="107"/>
        <v>0</v>
      </c>
      <c r="E576" s="212">
        <f t="shared" si="111"/>
        <v>0</v>
      </c>
      <c r="F576" s="212">
        <f t="shared" si="117"/>
        <v>0</v>
      </c>
      <c r="G576" s="213">
        <f t="shared" si="112"/>
        <v>0</v>
      </c>
      <c r="H576" s="214">
        <f t="shared" si="108"/>
        <v>0</v>
      </c>
      <c r="I576" s="212">
        <f t="shared" si="118"/>
        <v>0</v>
      </c>
      <c r="J576" s="212">
        <f t="shared" si="113"/>
        <v>0</v>
      </c>
      <c r="K576" s="215">
        <f t="shared" si="114"/>
        <v>0</v>
      </c>
      <c r="L576" s="228"/>
      <c r="M576" s="232"/>
      <c r="N576" s="216">
        <f t="shared" si="109"/>
        <v>7</v>
      </c>
      <c r="O576" s="184">
        <f t="shared" si="115"/>
        <v>24</v>
      </c>
      <c r="P576" s="185">
        <f t="shared" si="110"/>
        <v>0</v>
      </c>
      <c r="Q576" s="186"/>
      <c r="R576" s="186"/>
      <c r="S576" s="186"/>
      <c r="T576" s="186"/>
      <c r="U576" s="186"/>
      <c r="V576" s="186"/>
      <c r="W576" s="186"/>
      <c r="X576" s="186"/>
      <c r="Y576" s="186"/>
      <c r="Z576" s="186"/>
    </row>
    <row r="577" spans="1:26" x14ac:dyDescent="0.25">
      <c r="A577" s="222">
        <v>570</v>
      </c>
      <c r="B577" s="235"/>
      <c r="C577" s="210">
        <f t="shared" si="116"/>
        <v>58541</v>
      </c>
      <c r="D577" s="211">
        <f t="shared" si="107"/>
        <v>0</v>
      </c>
      <c r="E577" s="212">
        <f t="shared" si="111"/>
        <v>0</v>
      </c>
      <c r="F577" s="212">
        <f t="shared" si="117"/>
        <v>0</v>
      </c>
      <c r="G577" s="213">
        <f t="shared" si="112"/>
        <v>0</v>
      </c>
      <c r="H577" s="214">
        <f t="shared" si="108"/>
        <v>0</v>
      </c>
      <c r="I577" s="212">
        <f t="shared" si="118"/>
        <v>0</v>
      </c>
      <c r="J577" s="212">
        <f t="shared" si="113"/>
        <v>0</v>
      </c>
      <c r="K577" s="215">
        <f t="shared" si="114"/>
        <v>0</v>
      </c>
      <c r="L577" s="228"/>
      <c r="M577" s="232"/>
      <c r="N577" s="216">
        <f t="shared" si="109"/>
        <v>7</v>
      </c>
      <c r="O577" s="184">
        <f t="shared" si="115"/>
        <v>24</v>
      </c>
      <c r="P577" s="185">
        <f t="shared" si="110"/>
        <v>0</v>
      </c>
      <c r="Q577" s="186"/>
      <c r="R577" s="186"/>
      <c r="S577" s="186"/>
      <c r="T577" s="186"/>
      <c r="U577" s="186"/>
      <c r="V577" s="186"/>
      <c r="W577" s="186"/>
      <c r="X577" s="186"/>
      <c r="Y577" s="186"/>
      <c r="Z577" s="186"/>
    </row>
    <row r="578" spans="1:26" x14ac:dyDescent="0.25">
      <c r="A578" s="222">
        <v>571</v>
      </c>
      <c r="B578" s="235"/>
      <c r="C578" s="210">
        <f t="shared" si="116"/>
        <v>58571</v>
      </c>
      <c r="D578" s="211">
        <f t="shared" si="107"/>
        <v>0</v>
      </c>
      <c r="E578" s="212">
        <f t="shared" si="111"/>
        <v>0</v>
      </c>
      <c r="F578" s="212">
        <f t="shared" si="117"/>
        <v>0</v>
      </c>
      <c r="G578" s="213">
        <f t="shared" si="112"/>
        <v>0</v>
      </c>
      <c r="H578" s="214">
        <f t="shared" si="108"/>
        <v>0</v>
      </c>
      <c r="I578" s="212">
        <f t="shared" si="118"/>
        <v>0</v>
      </c>
      <c r="J578" s="212">
        <f t="shared" si="113"/>
        <v>0</v>
      </c>
      <c r="K578" s="215">
        <f t="shared" si="114"/>
        <v>0</v>
      </c>
      <c r="L578" s="228"/>
      <c r="M578" s="232"/>
      <c r="N578" s="216">
        <f t="shared" si="109"/>
        <v>7</v>
      </c>
      <c r="O578" s="184">
        <f t="shared" si="115"/>
        <v>24</v>
      </c>
      <c r="P578" s="185">
        <f t="shared" si="110"/>
        <v>0</v>
      </c>
      <c r="Q578" s="186"/>
      <c r="R578" s="186"/>
      <c r="S578" s="186"/>
      <c r="T578" s="186"/>
      <c r="U578" s="186"/>
      <c r="V578" s="186"/>
      <c r="W578" s="186"/>
      <c r="X578" s="186"/>
      <c r="Y578" s="186"/>
      <c r="Z578" s="186"/>
    </row>
    <row r="579" spans="1:26" x14ac:dyDescent="0.25">
      <c r="A579" s="222">
        <v>572</v>
      </c>
      <c r="B579" s="235"/>
      <c r="C579" s="210">
        <f t="shared" si="116"/>
        <v>58602</v>
      </c>
      <c r="D579" s="211">
        <f t="shared" si="107"/>
        <v>0</v>
      </c>
      <c r="E579" s="212">
        <f t="shared" si="111"/>
        <v>0</v>
      </c>
      <c r="F579" s="212">
        <f t="shared" si="117"/>
        <v>0</v>
      </c>
      <c r="G579" s="213">
        <f t="shared" si="112"/>
        <v>0</v>
      </c>
      <c r="H579" s="214">
        <f t="shared" si="108"/>
        <v>0</v>
      </c>
      <c r="I579" s="212">
        <f t="shared" si="118"/>
        <v>0</v>
      </c>
      <c r="J579" s="212">
        <f t="shared" si="113"/>
        <v>0</v>
      </c>
      <c r="K579" s="215">
        <f t="shared" si="114"/>
        <v>0</v>
      </c>
      <c r="L579" s="228"/>
      <c r="M579" s="232"/>
      <c r="N579" s="216">
        <f t="shared" si="109"/>
        <v>7</v>
      </c>
      <c r="O579" s="184">
        <f t="shared" si="115"/>
        <v>24</v>
      </c>
      <c r="P579" s="185">
        <f t="shared" si="110"/>
        <v>0</v>
      </c>
      <c r="Q579" s="186"/>
      <c r="R579" s="186"/>
      <c r="S579" s="186"/>
      <c r="T579" s="186"/>
      <c r="U579" s="186"/>
      <c r="V579" s="186"/>
      <c r="W579" s="186"/>
      <c r="X579" s="186"/>
      <c r="Y579" s="186"/>
      <c r="Z579" s="186"/>
    </row>
    <row r="580" spans="1:26" x14ac:dyDescent="0.25">
      <c r="A580" s="222">
        <v>573</v>
      </c>
      <c r="B580" s="235"/>
      <c r="C580" s="210">
        <f t="shared" si="116"/>
        <v>58632</v>
      </c>
      <c r="D580" s="211">
        <f t="shared" si="107"/>
        <v>0</v>
      </c>
      <c r="E580" s="212">
        <f t="shared" si="111"/>
        <v>0</v>
      </c>
      <c r="F580" s="212">
        <f t="shared" si="117"/>
        <v>0</v>
      </c>
      <c r="G580" s="213">
        <f t="shared" si="112"/>
        <v>0</v>
      </c>
      <c r="H580" s="214">
        <f t="shared" si="108"/>
        <v>0</v>
      </c>
      <c r="I580" s="212">
        <f t="shared" si="118"/>
        <v>0</v>
      </c>
      <c r="J580" s="212">
        <f t="shared" si="113"/>
        <v>0</v>
      </c>
      <c r="K580" s="215">
        <f t="shared" si="114"/>
        <v>0</v>
      </c>
      <c r="L580" s="228"/>
      <c r="M580" s="232"/>
      <c r="N580" s="216">
        <f t="shared" si="109"/>
        <v>7</v>
      </c>
      <c r="O580" s="184">
        <f t="shared" si="115"/>
        <v>24</v>
      </c>
      <c r="P580" s="185">
        <f t="shared" si="110"/>
        <v>0</v>
      </c>
      <c r="Q580" s="186"/>
      <c r="R580" s="186"/>
      <c r="S580" s="186"/>
      <c r="T580" s="186"/>
      <c r="U580" s="186"/>
      <c r="V580" s="186"/>
      <c r="W580" s="186"/>
      <c r="X580" s="186"/>
      <c r="Y580" s="186"/>
      <c r="Z580" s="186"/>
    </row>
    <row r="581" spans="1:26" x14ac:dyDescent="0.25">
      <c r="A581" s="222">
        <v>574</v>
      </c>
      <c r="B581" s="235"/>
      <c r="C581" s="210">
        <f t="shared" si="116"/>
        <v>58663</v>
      </c>
      <c r="D581" s="211">
        <f t="shared" si="107"/>
        <v>0</v>
      </c>
      <c r="E581" s="212">
        <f t="shared" si="111"/>
        <v>0</v>
      </c>
      <c r="F581" s="212">
        <f t="shared" si="117"/>
        <v>0</v>
      </c>
      <c r="G581" s="213">
        <f t="shared" si="112"/>
        <v>0</v>
      </c>
      <c r="H581" s="214">
        <f t="shared" si="108"/>
        <v>0</v>
      </c>
      <c r="I581" s="212">
        <f t="shared" si="118"/>
        <v>0</v>
      </c>
      <c r="J581" s="212">
        <f t="shared" si="113"/>
        <v>0</v>
      </c>
      <c r="K581" s="215">
        <f t="shared" si="114"/>
        <v>0</v>
      </c>
      <c r="L581" s="228"/>
      <c r="M581" s="232"/>
      <c r="N581" s="216">
        <f t="shared" si="109"/>
        <v>7</v>
      </c>
      <c r="O581" s="184">
        <f t="shared" si="115"/>
        <v>24</v>
      </c>
      <c r="P581" s="185">
        <f t="shared" si="110"/>
        <v>0</v>
      </c>
      <c r="Q581" s="186"/>
      <c r="R581" s="186"/>
      <c r="S581" s="186"/>
      <c r="T581" s="186"/>
      <c r="U581" s="186"/>
      <c r="V581" s="186"/>
      <c r="W581" s="186"/>
      <c r="X581" s="186"/>
      <c r="Y581" s="186"/>
      <c r="Z581" s="186"/>
    </row>
    <row r="582" spans="1:26" x14ac:dyDescent="0.25">
      <c r="A582" s="222">
        <v>575</v>
      </c>
      <c r="B582" s="235"/>
      <c r="C582" s="210">
        <f t="shared" si="116"/>
        <v>58694</v>
      </c>
      <c r="D582" s="211">
        <f t="shared" si="107"/>
        <v>0</v>
      </c>
      <c r="E582" s="212">
        <f t="shared" si="111"/>
        <v>0</v>
      </c>
      <c r="F582" s="212">
        <f t="shared" si="117"/>
        <v>0</v>
      </c>
      <c r="G582" s="213">
        <f t="shared" si="112"/>
        <v>0</v>
      </c>
      <c r="H582" s="214">
        <f t="shared" si="108"/>
        <v>0</v>
      </c>
      <c r="I582" s="212">
        <f t="shared" si="118"/>
        <v>0</v>
      </c>
      <c r="J582" s="212">
        <f t="shared" si="113"/>
        <v>0</v>
      </c>
      <c r="K582" s="215">
        <f t="shared" si="114"/>
        <v>0</v>
      </c>
      <c r="L582" s="228"/>
      <c r="M582" s="232"/>
      <c r="N582" s="216">
        <f t="shared" si="109"/>
        <v>7</v>
      </c>
      <c r="O582" s="184">
        <f t="shared" si="115"/>
        <v>24</v>
      </c>
      <c r="P582" s="185">
        <f t="shared" si="110"/>
        <v>0</v>
      </c>
      <c r="Q582" s="186"/>
      <c r="R582" s="186"/>
      <c r="S582" s="186"/>
      <c r="T582" s="186"/>
      <c r="U582" s="186"/>
      <c r="V582" s="186"/>
      <c r="W582" s="186"/>
      <c r="X582" s="186"/>
      <c r="Y582" s="186"/>
      <c r="Z582" s="186"/>
    </row>
    <row r="583" spans="1:26" x14ac:dyDescent="0.25">
      <c r="A583" s="223">
        <v>576</v>
      </c>
      <c r="B583" s="235"/>
      <c r="C583" s="210">
        <f t="shared" si="116"/>
        <v>58724</v>
      </c>
      <c r="D583" s="211">
        <f t="shared" si="107"/>
        <v>0</v>
      </c>
      <c r="E583" s="224">
        <f t="shared" si="111"/>
        <v>0</v>
      </c>
      <c r="F583" s="212">
        <f t="shared" si="117"/>
        <v>0</v>
      </c>
      <c r="G583" s="225">
        <f t="shared" si="112"/>
        <v>0</v>
      </c>
      <c r="H583" s="226">
        <f t="shared" si="108"/>
        <v>0</v>
      </c>
      <c r="I583" s="224">
        <f t="shared" si="118"/>
        <v>0</v>
      </c>
      <c r="J583" s="224">
        <f t="shared" si="113"/>
        <v>0</v>
      </c>
      <c r="K583" s="227">
        <f t="shared" si="114"/>
        <v>0</v>
      </c>
      <c r="L583" s="231"/>
      <c r="M583" s="233"/>
      <c r="N583" s="216">
        <f t="shared" si="109"/>
        <v>7</v>
      </c>
      <c r="O583" s="184">
        <f t="shared" si="115"/>
        <v>24</v>
      </c>
      <c r="P583" s="185">
        <f t="shared" si="110"/>
        <v>0</v>
      </c>
      <c r="Q583" s="186"/>
      <c r="R583" s="186"/>
      <c r="S583" s="186"/>
      <c r="T583" s="186"/>
      <c r="U583" s="186"/>
      <c r="V583" s="186"/>
      <c r="W583" s="186"/>
      <c r="X583" s="186"/>
      <c r="Y583" s="186"/>
      <c r="Z583" s="186"/>
    </row>
    <row r="584" spans="1:26" x14ac:dyDescent="0.25">
      <c r="A584" s="208">
        <v>577</v>
      </c>
      <c r="B584" s="234"/>
      <c r="C584" s="210">
        <f t="shared" si="116"/>
        <v>58755</v>
      </c>
      <c r="D584" s="211">
        <f t="shared" ref="D584:D607" si="119">IF(P584*$D$2/100/12/(1-(1+$D$2/100/12)^(-O584))&lt;G583,ROUNDUP(P584*$D$2/100/12/(1-(1+$D$2/100/12)^(-O584)),0),G583+F584)</f>
        <v>0</v>
      </c>
      <c r="E584" s="212">
        <f t="shared" si="111"/>
        <v>0</v>
      </c>
      <c r="F584" s="212">
        <f t="shared" si="117"/>
        <v>0</v>
      </c>
      <c r="G584" s="213">
        <f t="shared" si="112"/>
        <v>0</v>
      </c>
      <c r="H584" s="214">
        <f t="shared" ref="H584:H607" si="120">I584+J584</f>
        <v>0</v>
      </c>
      <c r="I584" s="212">
        <f t="shared" si="118"/>
        <v>0</v>
      </c>
      <c r="J584" s="212">
        <f t="shared" si="113"/>
        <v>0</v>
      </c>
      <c r="K584" s="215">
        <f t="shared" si="114"/>
        <v>0</v>
      </c>
      <c r="L584" s="228"/>
      <c r="M584" s="232"/>
      <c r="N584" s="216">
        <f t="shared" ref="N584:N607" si="121">IF(ISBLANK(L583),VALUE(N583),ROW(L583))</f>
        <v>7</v>
      </c>
      <c r="O584" s="184">
        <f t="shared" si="115"/>
        <v>24</v>
      </c>
      <c r="P584" s="185">
        <f t="shared" ref="P584:P607" si="122">INDEX(G:G,N584,1)</f>
        <v>0</v>
      </c>
      <c r="Q584" s="186"/>
      <c r="R584" s="186"/>
      <c r="S584" s="186"/>
      <c r="T584" s="186"/>
      <c r="U584" s="186"/>
      <c r="V584" s="186"/>
      <c r="W584" s="186"/>
      <c r="X584" s="186"/>
      <c r="Y584" s="186"/>
      <c r="Z584" s="186"/>
    </row>
    <row r="585" spans="1:26" x14ac:dyDescent="0.25">
      <c r="A585" s="208">
        <v>578</v>
      </c>
      <c r="B585" s="234"/>
      <c r="C585" s="210">
        <f t="shared" si="116"/>
        <v>58785</v>
      </c>
      <c r="D585" s="211">
        <f t="shared" si="119"/>
        <v>0</v>
      </c>
      <c r="E585" s="212">
        <f t="shared" ref="E585:E607" si="123">D585-F585</f>
        <v>0</v>
      </c>
      <c r="F585" s="212">
        <f t="shared" si="117"/>
        <v>0</v>
      </c>
      <c r="G585" s="213">
        <f t="shared" ref="G585:G607" si="124">G584-E585-L585-M585</f>
        <v>0</v>
      </c>
      <c r="H585" s="214">
        <f t="shared" si="120"/>
        <v>0</v>
      </c>
      <c r="I585" s="212">
        <f t="shared" si="118"/>
        <v>0</v>
      </c>
      <c r="J585" s="212">
        <f t="shared" ref="J585:J607" si="125">K584*$D$2/12/100</f>
        <v>0</v>
      </c>
      <c r="K585" s="215">
        <f t="shared" ref="K585:K607" si="126">K584-I585-L585-M585</f>
        <v>0</v>
      </c>
      <c r="L585" s="228"/>
      <c r="M585" s="232"/>
      <c r="N585" s="216">
        <f t="shared" si="121"/>
        <v>7</v>
      </c>
      <c r="O585" s="184">
        <f t="shared" ref="O585:O607" si="127">O584+N584-N585</f>
        <v>24</v>
      </c>
      <c r="P585" s="185">
        <f t="shared" si="122"/>
        <v>0</v>
      </c>
      <c r="Q585" s="186"/>
      <c r="R585" s="186"/>
      <c r="S585" s="186"/>
      <c r="T585" s="186"/>
      <c r="U585" s="186"/>
      <c r="V585" s="186"/>
      <c r="W585" s="186"/>
      <c r="X585" s="186"/>
      <c r="Y585" s="186"/>
      <c r="Z585" s="186"/>
    </row>
    <row r="586" spans="1:26" x14ac:dyDescent="0.25">
      <c r="A586" s="208">
        <v>579</v>
      </c>
      <c r="B586" s="234"/>
      <c r="C586" s="210">
        <f t="shared" ref="C586:C607" si="128">DATE(YEAR(C585),MONTH(C585)+1,DAY(C585))</f>
        <v>58816</v>
      </c>
      <c r="D586" s="211">
        <f t="shared" si="119"/>
        <v>0</v>
      </c>
      <c r="E586" s="212">
        <f t="shared" si="123"/>
        <v>0</v>
      </c>
      <c r="F586" s="212">
        <f t="shared" ref="F586:F649" si="129">G585*$D$2*(C586-C585)/(DATE(YEAR(C586)+1,1,1)-DATE(YEAR(C586),1,1))/100</f>
        <v>0</v>
      </c>
      <c r="G586" s="213">
        <f t="shared" si="124"/>
        <v>0</v>
      </c>
      <c r="H586" s="214">
        <f t="shared" si="120"/>
        <v>0</v>
      </c>
      <c r="I586" s="212">
        <f t="shared" ref="I586:I607" si="130">IF($D$1/$D$3&lt;K585,$D$1/$D$3,K585)</f>
        <v>0</v>
      </c>
      <c r="J586" s="212">
        <f t="shared" si="125"/>
        <v>0</v>
      </c>
      <c r="K586" s="215">
        <f t="shared" si="126"/>
        <v>0</v>
      </c>
      <c r="L586" s="228"/>
      <c r="M586" s="232"/>
      <c r="N586" s="216">
        <f t="shared" si="121"/>
        <v>7</v>
      </c>
      <c r="O586" s="184">
        <f t="shared" si="127"/>
        <v>24</v>
      </c>
      <c r="P586" s="185">
        <f t="shared" si="122"/>
        <v>0</v>
      </c>
      <c r="Q586" s="186"/>
      <c r="R586" s="186"/>
      <c r="S586" s="186"/>
      <c r="T586" s="186"/>
      <c r="U586" s="186"/>
      <c r="V586" s="186"/>
      <c r="W586" s="186"/>
      <c r="X586" s="186"/>
      <c r="Y586" s="186"/>
      <c r="Z586" s="186"/>
    </row>
    <row r="587" spans="1:26" x14ac:dyDescent="0.25">
      <c r="A587" s="208">
        <v>580</v>
      </c>
      <c r="B587" s="234"/>
      <c r="C587" s="210">
        <f t="shared" si="128"/>
        <v>58847</v>
      </c>
      <c r="D587" s="211">
        <f t="shared" si="119"/>
        <v>0</v>
      </c>
      <c r="E587" s="212">
        <f t="shared" si="123"/>
        <v>0</v>
      </c>
      <c r="F587" s="212">
        <f t="shared" si="129"/>
        <v>0</v>
      </c>
      <c r="G587" s="213">
        <f t="shared" si="124"/>
        <v>0</v>
      </c>
      <c r="H587" s="214">
        <f t="shared" si="120"/>
        <v>0</v>
      </c>
      <c r="I587" s="212">
        <f t="shared" si="130"/>
        <v>0</v>
      </c>
      <c r="J587" s="212">
        <f t="shared" si="125"/>
        <v>0</v>
      </c>
      <c r="K587" s="215">
        <f t="shared" si="126"/>
        <v>0</v>
      </c>
      <c r="L587" s="228"/>
      <c r="M587" s="232"/>
      <c r="N587" s="216">
        <f t="shared" si="121"/>
        <v>7</v>
      </c>
      <c r="O587" s="184">
        <f t="shared" si="127"/>
        <v>24</v>
      </c>
      <c r="P587" s="185">
        <f t="shared" si="122"/>
        <v>0</v>
      </c>
      <c r="Q587" s="186"/>
      <c r="R587" s="186"/>
      <c r="S587" s="186"/>
      <c r="T587" s="186"/>
      <c r="U587" s="186"/>
      <c r="V587" s="186"/>
      <c r="W587" s="186"/>
      <c r="X587" s="186"/>
      <c r="Y587" s="186"/>
      <c r="Z587" s="186"/>
    </row>
    <row r="588" spans="1:26" x14ac:dyDescent="0.25">
      <c r="A588" s="208">
        <v>581</v>
      </c>
      <c r="B588" s="234"/>
      <c r="C588" s="210">
        <f t="shared" si="128"/>
        <v>58875</v>
      </c>
      <c r="D588" s="211">
        <f t="shared" si="119"/>
        <v>0</v>
      </c>
      <c r="E588" s="212">
        <f t="shared" si="123"/>
        <v>0</v>
      </c>
      <c r="F588" s="212">
        <f t="shared" si="129"/>
        <v>0</v>
      </c>
      <c r="G588" s="213">
        <f t="shared" si="124"/>
        <v>0</v>
      </c>
      <c r="H588" s="214">
        <f t="shared" si="120"/>
        <v>0</v>
      </c>
      <c r="I588" s="212">
        <f t="shared" si="130"/>
        <v>0</v>
      </c>
      <c r="J588" s="212">
        <f t="shared" si="125"/>
        <v>0</v>
      </c>
      <c r="K588" s="215">
        <f t="shared" si="126"/>
        <v>0</v>
      </c>
      <c r="L588" s="228"/>
      <c r="M588" s="232"/>
      <c r="N588" s="216">
        <f t="shared" si="121"/>
        <v>7</v>
      </c>
      <c r="O588" s="184">
        <f t="shared" si="127"/>
        <v>24</v>
      </c>
      <c r="P588" s="185">
        <f t="shared" si="122"/>
        <v>0</v>
      </c>
      <c r="Q588" s="186"/>
      <c r="R588" s="186"/>
      <c r="S588" s="186"/>
      <c r="T588" s="186"/>
      <c r="U588" s="186"/>
      <c r="V588" s="186"/>
      <c r="W588" s="186"/>
      <c r="X588" s="186"/>
      <c r="Y588" s="186"/>
      <c r="Z588" s="186"/>
    </row>
    <row r="589" spans="1:26" x14ac:dyDescent="0.25">
      <c r="A589" s="208">
        <v>582</v>
      </c>
      <c r="B589" s="234"/>
      <c r="C589" s="210">
        <f t="shared" si="128"/>
        <v>58906</v>
      </c>
      <c r="D589" s="211">
        <f t="shared" si="119"/>
        <v>0</v>
      </c>
      <c r="E589" s="212">
        <f t="shared" si="123"/>
        <v>0</v>
      </c>
      <c r="F589" s="212">
        <f t="shared" si="129"/>
        <v>0</v>
      </c>
      <c r="G589" s="213">
        <f t="shared" si="124"/>
        <v>0</v>
      </c>
      <c r="H589" s="214">
        <f t="shared" si="120"/>
        <v>0</v>
      </c>
      <c r="I589" s="212">
        <f t="shared" si="130"/>
        <v>0</v>
      </c>
      <c r="J589" s="212">
        <f t="shared" si="125"/>
        <v>0</v>
      </c>
      <c r="K589" s="215">
        <f t="shared" si="126"/>
        <v>0</v>
      </c>
      <c r="L589" s="228"/>
      <c r="M589" s="232"/>
      <c r="N589" s="216">
        <f t="shared" si="121"/>
        <v>7</v>
      </c>
      <c r="O589" s="184">
        <f t="shared" si="127"/>
        <v>24</v>
      </c>
      <c r="P589" s="185">
        <f t="shared" si="122"/>
        <v>0</v>
      </c>
      <c r="Q589" s="186"/>
      <c r="R589" s="186"/>
      <c r="S589" s="186"/>
      <c r="T589" s="186"/>
      <c r="U589" s="186"/>
      <c r="V589" s="186"/>
      <c r="W589" s="186"/>
      <c r="X589" s="186"/>
      <c r="Y589" s="186"/>
      <c r="Z589" s="186"/>
    </row>
    <row r="590" spans="1:26" x14ac:dyDescent="0.25">
      <c r="A590" s="208">
        <v>583</v>
      </c>
      <c r="B590" s="234"/>
      <c r="C590" s="210">
        <f t="shared" si="128"/>
        <v>58936</v>
      </c>
      <c r="D590" s="211">
        <f t="shared" si="119"/>
        <v>0</v>
      </c>
      <c r="E590" s="212">
        <f t="shared" si="123"/>
        <v>0</v>
      </c>
      <c r="F590" s="212">
        <f t="shared" si="129"/>
        <v>0</v>
      </c>
      <c r="G590" s="213">
        <f t="shared" si="124"/>
        <v>0</v>
      </c>
      <c r="H590" s="214">
        <f t="shared" si="120"/>
        <v>0</v>
      </c>
      <c r="I590" s="212">
        <f t="shared" si="130"/>
        <v>0</v>
      </c>
      <c r="J590" s="212">
        <f t="shared" si="125"/>
        <v>0</v>
      </c>
      <c r="K590" s="215">
        <f t="shared" si="126"/>
        <v>0</v>
      </c>
      <c r="L590" s="228"/>
      <c r="M590" s="232"/>
      <c r="N590" s="216">
        <f t="shared" si="121"/>
        <v>7</v>
      </c>
      <c r="O590" s="184">
        <f t="shared" si="127"/>
        <v>24</v>
      </c>
      <c r="P590" s="185">
        <f t="shared" si="122"/>
        <v>0</v>
      </c>
      <c r="Q590" s="186"/>
      <c r="R590" s="186"/>
      <c r="S590" s="186"/>
      <c r="T590" s="186"/>
      <c r="U590" s="186"/>
      <c r="V590" s="186"/>
      <c r="W590" s="186"/>
      <c r="X590" s="186"/>
      <c r="Y590" s="186"/>
      <c r="Z590" s="186"/>
    </row>
    <row r="591" spans="1:26" x14ac:dyDescent="0.25">
      <c r="A591" s="208">
        <v>584</v>
      </c>
      <c r="B591" s="234"/>
      <c r="C591" s="210">
        <f t="shared" si="128"/>
        <v>58967</v>
      </c>
      <c r="D591" s="211">
        <f t="shared" si="119"/>
        <v>0</v>
      </c>
      <c r="E591" s="212">
        <f t="shared" si="123"/>
        <v>0</v>
      </c>
      <c r="F591" s="212">
        <f t="shared" si="129"/>
        <v>0</v>
      </c>
      <c r="G591" s="213">
        <f t="shared" si="124"/>
        <v>0</v>
      </c>
      <c r="H591" s="214">
        <f t="shared" si="120"/>
        <v>0</v>
      </c>
      <c r="I591" s="212">
        <f t="shared" si="130"/>
        <v>0</v>
      </c>
      <c r="J591" s="212">
        <f t="shared" si="125"/>
        <v>0</v>
      </c>
      <c r="K591" s="215">
        <f t="shared" si="126"/>
        <v>0</v>
      </c>
      <c r="L591" s="228"/>
      <c r="M591" s="232"/>
      <c r="N591" s="216">
        <f t="shared" si="121"/>
        <v>7</v>
      </c>
      <c r="O591" s="184">
        <f t="shared" si="127"/>
        <v>24</v>
      </c>
      <c r="P591" s="185">
        <f t="shared" si="122"/>
        <v>0</v>
      </c>
      <c r="Q591" s="186"/>
      <c r="R591" s="186"/>
      <c r="S591" s="186"/>
      <c r="T591" s="186"/>
      <c r="U591" s="186"/>
      <c r="V591" s="186"/>
      <c r="W591" s="186"/>
      <c r="X591" s="186"/>
      <c r="Y591" s="186"/>
      <c r="Z591" s="186"/>
    </row>
    <row r="592" spans="1:26" x14ac:dyDescent="0.25">
      <c r="A592" s="208">
        <v>585</v>
      </c>
      <c r="B592" s="234"/>
      <c r="C592" s="210">
        <f t="shared" si="128"/>
        <v>58997</v>
      </c>
      <c r="D592" s="211">
        <f t="shared" si="119"/>
        <v>0</v>
      </c>
      <c r="E592" s="212">
        <f t="shared" si="123"/>
        <v>0</v>
      </c>
      <c r="F592" s="212">
        <f t="shared" si="129"/>
        <v>0</v>
      </c>
      <c r="G592" s="213">
        <f t="shared" si="124"/>
        <v>0</v>
      </c>
      <c r="H592" s="214">
        <f t="shared" si="120"/>
        <v>0</v>
      </c>
      <c r="I592" s="212">
        <f t="shared" si="130"/>
        <v>0</v>
      </c>
      <c r="J592" s="212">
        <f t="shared" si="125"/>
        <v>0</v>
      </c>
      <c r="K592" s="215">
        <f t="shared" si="126"/>
        <v>0</v>
      </c>
      <c r="L592" s="228"/>
      <c r="M592" s="232"/>
      <c r="N592" s="216">
        <f t="shared" si="121"/>
        <v>7</v>
      </c>
      <c r="O592" s="184">
        <f t="shared" si="127"/>
        <v>24</v>
      </c>
      <c r="P592" s="185">
        <f t="shared" si="122"/>
        <v>0</v>
      </c>
      <c r="Q592" s="186"/>
      <c r="R592" s="186"/>
      <c r="S592" s="186"/>
      <c r="T592" s="186"/>
      <c r="U592" s="186"/>
      <c r="V592" s="186"/>
      <c r="W592" s="186"/>
      <c r="X592" s="186"/>
      <c r="Y592" s="186"/>
      <c r="Z592" s="186"/>
    </row>
    <row r="593" spans="1:26" x14ac:dyDescent="0.25">
      <c r="A593" s="208">
        <v>586</v>
      </c>
      <c r="B593" s="234"/>
      <c r="C593" s="210">
        <f t="shared" si="128"/>
        <v>59028</v>
      </c>
      <c r="D593" s="211">
        <f t="shared" si="119"/>
        <v>0</v>
      </c>
      <c r="E593" s="212">
        <f t="shared" si="123"/>
        <v>0</v>
      </c>
      <c r="F593" s="212">
        <f t="shared" si="129"/>
        <v>0</v>
      </c>
      <c r="G593" s="213">
        <f t="shared" si="124"/>
        <v>0</v>
      </c>
      <c r="H593" s="214">
        <f t="shared" si="120"/>
        <v>0</v>
      </c>
      <c r="I593" s="212">
        <f t="shared" si="130"/>
        <v>0</v>
      </c>
      <c r="J593" s="212">
        <f t="shared" si="125"/>
        <v>0</v>
      </c>
      <c r="K593" s="215">
        <f t="shared" si="126"/>
        <v>0</v>
      </c>
      <c r="L593" s="228"/>
      <c r="M593" s="232"/>
      <c r="N593" s="216">
        <f t="shared" si="121"/>
        <v>7</v>
      </c>
      <c r="O593" s="184">
        <f t="shared" si="127"/>
        <v>24</v>
      </c>
      <c r="P593" s="185">
        <f t="shared" si="122"/>
        <v>0</v>
      </c>
      <c r="Q593" s="186"/>
      <c r="R593" s="186"/>
      <c r="S593" s="186"/>
      <c r="T593" s="186"/>
      <c r="U593" s="186"/>
      <c r="V593" s="186"/>
      <c r="W593" s="186"/>
      <c r="X593" s="186"/>
      <c r="Y593" s="186"/>
      <c r="Z593" s="186"/>
    </row>
    <row r="594" spans="1:26" x14ac:dyDescent="0.25">
      <c r="A594" s="208">
        <v>587</v>
      </c>
      <c r="B594" s="234"/>
      <c r="C594" s="210">
        <f t="shared" si="128"/>
        <v>59059</v>
      </c>
      <c r="D594" s="211">
        <f t="shared" si="119"/>
        <v>0</v>
      </c>
      <c r="E594" s="212">
        <f t="shared" si="123"/>
        <v>0</v>
      </c>
      <c r="F594" s="212">
        <f t="shared" si="129"/>
        <v>0</v>
      </c>
      <c r="G594" s="213">
        <f t="shared" si="124"/>
        <v>0</v>
      </c>
      <c r="H594" s="214">
        <f t="shared" si="120"/>
        <v>0</v>
      </c>
      <c r="I594" s="212">
        <f t="shared" si="130"/>
        <v>0</v>
      </c>
      <c r="J594" s="212">
        <f t="shared" si="125"/>
        <v>0</v>
      </c>
      <c r="K594" s="215">
        <f t="shared" si="126"/>
        <v>0</v>
      </c>
      <c r="L594" s="228"/>
      <c r="M594" s="232"/>
      <c r="N594" s="216">
        <f t="shared" si="121"/>
        <v>7</v>
      </c>
      <c r="O594" s="184">
        <f t="shared" si="127"/>
        <v>24</v>
      </c>
      <c r="P594" s="185">
        <f t="shared" si="122"/>
        <v>0</v>
      </c>
      <c r="Q594" s="186"/>
      <c r="R594" s="186"/>
      <c r="S594" s="186"/>
      <c r="T594" s="186"/>
      <c r="U594" s="186"/>
      <c r="V594" s="186"/>
      <c r="W594" s="186"/>
      <c r="X594" s="186"/>
      <c r="Y594" s="186"/>
      <c r="Z594" s="186"/>
    </row>
    <row r="595" spans="1:26" x14ac:dyDescent="0.25">
      <c r="A595" s="208">
        <v>588</v>
      </c>
      <c r="B595" s="234"/>
      <c r="C595" s="210">
        <f t="shared" si="128"/>
        <v>59089</v>
      </c>
      <c r="D595" s="211">
        <f t="shared" si="119"/>
        <v>0</v>
      </c>
      <c r="E595" s="212">
        <f t="shared" si="123"/>
        <v>0</v>
      </c>
      <c r="F595" s="212">
        <f t="shared" si="129"/>
        <v>0</v>
      </c>
      <c r="G595" s="213">
        <f t="shared" si="124"/>
        <v>0</v>
      </c>
      <c r="H595" s="214">
        <f t="shared" si="120"/>
        <v>0</v>
      </c>
      <c r="I595" s="212">
        <f t="shared" si="130"/>
        <v>0</v>
      </c>
      <c r="J595" s="212">
        <f t="shared" si="125"/>
        <v>0</v>
      </c>
      <c r="K595" s="215">
        <f t="shared" si="126"/>
        <v>0</v>
      </c>
      <c r="L595" s="228"/>
      <c r="M595" s="232"/>
      <c r="N595" s="216">
        <f t="shared" si="121"/>
        <v>7</v>
      </c>
      <c r="O595" s="184">
        <f t="shared" si="127"/>
        <v>24</v>
      </c>
      <c r="P595" s="185">
        <f t="shared" si="122"/>
        <v>0</v>
      </c>
      <c r="Q595" s="186"/>
      <c r="R595" s="186"/>
      <c r="S595" s="186"/>
      <c r="T595" s="186"/>
      <c r="U595" s="186"/>
      <c r="V595" s="186"/>
      <c r="W595" s="186"/>
      <c r="X595" s="186"/>
      <c r="Y595" s="186"/>
      <c r="Z595" s="186"/>
    </row>
    <row r="596" spans="1:26" x14ac:dyDescent="0.25">
      <c r="A596" s="217">
        <v>589</v>
      </c>
      <c r="B596" s="235"/>
      <c r="C596" s="210">
        <f t="shared" si="128"/>
        <v>59120</v>
      </c>
      <c r="D596" s="211">
        <f t="shared" si="119"/>
        <v>0</v>
      </c>
      <c r="E596" s="218">
        <f t="shared" si="123"/>
        <v>0</v>
      </c>
      <c r="F596" s="212">
        <f t="shared" si="129"/>
        <v>0</v>
      </c>
      <c r="G596" s="219">
        <f t="shared" si="124"/>
        <v>0</v>
      </c>
      <c r="H596" s="220">
        <f t="shared" si="120"/>
        <v>0</v>
      </c>
      <c r="I596" s="218">
        <f t="shared" si="130"/>
        <v>0</v>
      </c>
      <c r="J596" s="218">
        <f t="shared" si="125"/>
        <v>0</v>
      </c>
      <c r="K596" s="221">
        <f t="shared" si="126"/>
        <v>0</v>
      </c>
      <c r="L596" s="230"/>
      <c r="M596" s="229"/>
      <c r="N596" s="216">
        <f t="shared" si="121"/>
        <v>7</v>
      </c>
      <c r="O596" s="184">
        <f t="shared" si="127"/>
        <v>24</v>
      </c>
      <c r="P596" s="185">
        <f t="shared" si="122"/>
        <v>0</v>
      </c>
      <c r="Q596" s="186"/>
      <c r="R596" s="186"/>
      <c r="S596" s="186"/>
      <c r="T596" s="186"/>
      <c r="U596" s="186"/>
      <c r="V596" s="186"/>
      <c r="W596" s="186"/>
      <c r="X596" s="186"/>
      <c r="Y596" s="186"/>
      <c r="Z596" s="186"/>
    </row>
    <row r="597" spans="1:26" x14ac:dyDescent="0.25">
      <c r="A597" s="222">
        <v>590</v>
      </c>
      <c r="B597" s="235"/>
      <c r="C597" s="210">
        <f t="shared" si="128"/>
        <v>59150</v>
      </c>
      <c r="D597" s="211">
        <f t="shared" si="119"/>
        <v>0</v>
      </c>
      <c r="E597" s="212">
        <f t="shared" si="123"/>
        <v>0</v>
      </c>
      <c r="F597" s="212">
        <f t="shared" si="129"/>
        <v>0</v>
      </c>
      <c r="G597" s="213">
        <f t="shared" si="124"/>
        <v>0</v>
      </c>
      <c r="H597" s="214">
        <f t="shared" si="120"/>
        <v>0</v>
      </c>
      <c r="I597" s="212">
        <f t="shared" si="130"/>
        <v>0</v>
      </c>
      <c r="J597" s="212">
        <f t="shared" si="125"/>
        <v>0</v>
      </c>
      <c r="K597" s="215">
        <f t="shared" si="126"/>
        <v>0</v>
      </c>
      <c r="L597" s="228"/>
      <c r="M597" s="232"/>
      <c r="N597" s="216">
        <f t="shared" si="121"/>
        <v>7</v>
      </c>
      <c r="O597" s="184">
        <f t="shared" si="127"/>
        <v>24</v>
      </c>
      <c r="P597" s="185">
        <f t="shared" si="122"/>
        <v>0</v>
      </c>
      <c r="Q597" s="186"/>
      <c r="R597" s="186"/>
      <c r="S597" s="186"/>
      <c r="T597" s="186"/>
      <c r="U597" s="186"/>
      <c r="V597" s="186"/>
      <c r="W597" s="186"/>
      <c r="X597" s="186"/>
      <c r="Y597" s="186"/>
      <c r="Z597" s="186"/>
    </row>
    <row r="598" spans="1:26" x14ac:dyDescent="0.25">
      <c r="A598" s="222">
        <v>591</v>
      </c>
      <c r="B598" s="235"/>
      <c r="C598" s="210">
        <f t="shared" si="128"/>
        <v>59181</v>
      </c>
      <c r="D598" s="211">
        <f t="shared" si="119"/>
        <v>0</v>
      </c>
      <c r="E598" s="212">
        <f t="shared" si="123"/>
        <v>0</v>
      </c>
      <c r="F598" s="212">
        <f t="shared" si="129"/>
        <v>0</v>
      </c>
      <c r="G598" s="213">
        <f t="shared" si="124"/>
        <v>0</v>
      </c>
      <c r="H598" s="214">
        <f t="shared" si="120"/>
        <v>0</v>
      </c>
      <c r="I598" s="212">
        <f t="shared" si="130"/>
        <v>0</v>
      </c>
      <c r="J598" s="212">
        <f t="shared" si="125"/>
        <v>0</v>
      </c>
      <c r="K598" s="215">
        <f t="shared" si="126"/>
        <v>0</v>
      </c>
      <c r="L598" s="228"/>
      <c r="M598" s="232"/>
      <c r="N598" s="216">
        <f t="shared" si="121"/>
        <v>7</v>
      </c>
      <c r="O598" s="184">
        <f t="shared" si="127"/>
        <v>24</v>
      </c>
      <c r="P598" s="185">
        <f t="shared" si="122"/>
        <v>0</v>
      </c>
      <c r="Q598" s="186"/>
      <c r="R598" s="186"/>
      <c r="S598" s="186"/>
      <c r="T598" s="186"/>
      <c r="U598" s="186"/>
      <c r="V598" s="186"/>
      <c r="W598" s="186"/>
      <c r="X598" s="186"/>
      <c r="Y598" s="186"/>
      <c r="Z598" s="186"/>
    </row>
    <row r="599" spans="1:26" x14ac:dyDescent="0.25">
      <c r="A599" s="222">
        <v>592</v>
      </c>
      <c r="B599" s="235"/>
      <c r="C599" s="210">
        <f t="shared" si="128"/>
        <v>59212</v>
      </c>
      <c r="D599" s="211">
        <f t="shared" si="119"/>
        <v>0</v>
      </c>
      <c r="E599" s="212">
        <f t="shared" si="123"/>
        <v>0</v>
      </c>
      <c r="F599" s="212">
        <f t="shared" si="129"/>
        <v>0</v>
      </c>
      <c r="G599" s="213">
        <f t="shared" si="124"/>
        <v>0</v>
      </c>
      <c r="H599" s="214">
        <f t="shared" si="120"/>
        <v>0</v>
      </c>
      <c r="I599" s="212">
        <f t="shared" si="130"/>
        <v>0</v>
      </c>
      <c r="J599" s="212">
        <f t="shared" si="125"/>
        <v>0</v>
      </c>
      <c r="K599" s="215">
        <f t="shared" si="126"/>
        <v>0</v>
      </c>
      <c r="L599" s="228"/>
      <c r="M599" s="232"/>
      <c r="N599" s="216">
        <f t="shared" si="121"/>
        <v>7</v>
      </c>
      <c r="O599" s="184">
        <f t="shared" si="127"/>
        <v>24</v>
      </c>
      <c r="P599" s="185">
        <f t="shared" si="122"/>
        <v>0</v>
      </c>
      <c r="Q599" s="186"/>
      <c r="R599" s="186"/>
      <c r="S599" s="186"/>
      <c r="T599" s="186"/>
      <c r="U599" s="186"/>
      <c r="V599" s="186"/>
      <c r="W599" s="186"/>
      <c r="X599" s="186"/>
      <c r="Y599" s="186"/>
      <c r="Z599" s="186"/>
    </row>
    <row r="600" spans="1:26" x14ac:dyDescent="0.25">
      <c r="A600" s="222">
        <v>593</v>
      </c>
      <c r="B600" s="235"/>
      <c r="C600" s="210">
        <f t="shared" si="128"/>
        <v>59240</v>
      </c>
      <c r="D600" s="211">
        <f t="shared" si="119"/>
        <v>0</v>
      </c>
      <c r="E600" s="212">
        <f t="shared" si="123"/>
        <v>0</v>
      </c>
      <c r="F600" s="212">
        <f t="shared" si="129"/>
        <v>0</v>
      </c>
      <c r="G600" s="213">
        <f t="shared" si="124"/>
        <v>0</v>
      </c>
      <c r="H600" s="214">
        <f t="shared" si="120"/>
        <v>0</v>
      </c>
      <c r="I600" s="212">
        <f t="shared" si="130"/>
        <v>0</v>
      </c>
      <c r="J600" s="212">
        <f t="shared" si="125"/>
        <v>0</v>
      </c>
      <c r="K600" s="215">
        <f t="shared" si="126"/>
        <v>0</v>
      </c>
      <c r="L600" s="228"/>
      <c r="M600" s="232"/>
      <c r="N600" s="216">
        <f t="shared" si="121"/>
        <v>7</v>
      </c>
      <c r="O600" s="184">
        <f t="shared" si="127"/>
        <v>24</v>
      </c>
      <c r="P600" s="185">
        <f t="shared" si="122"/>
        <v>0</v>
      </c>
      <c r="Q600" s="186"/>
      <c r="R600" s="186"/>
      <c r="S600" s="186"/>
      <c r="T600" s="186"/>
      <c r="U600" s="186"/>
      <c r="V600" s="186"/>
      <c r="W600" s="186"/>
      <c r="X600" s="186"/>
      <c r="Y600" s="186"/>
      <c r="Z600" s="186"/>
    </row>
    <row r="601" spans="1:26" x14ac:dyDescent="0.25">
      <c r="A601" s="222">
        <v>594</v>
      </c>
      <c r="B601" s="235"/>
      <c r="C601" s="210">
        <f t="shared" si="128"/>
        <v>59271</v>
      </c>
      <c r="D601" s="211">
        <f t="shared" si="119"/>
        <v>0</v>
      </c>
      <c r="E601" s="212">
        <f t="shared" si="123"/>
        <v>0</v>
      </c>
      <c r="F601" s="212">
        <f t="shared" si="129"/>
        <v>0</v>
      </c>
      <c r="G601" s="213">
        <f t="shared" si="124"/>
        <v>0</v>
      </c>
      <c r="H601" s="214">
        <f t="shared" si="120"/>
        <v>0</v>
      </c>
      <c r="I601" s="212">
        <f t="shared" si="130"/>
        <v>0</v>
      </c>
      <c r="J601" s="212">
        <f t="shared" si="125"/>
        <v>0</v>
      </c>
      <c r="K601" s="215">
        <f t="shared" si="126"/>
        <v>0</v>
      </c>
      <c r="L601" s="228"/>
      <c r="M601" s="232"/>
      <c r="N601" s="216">
        <f t="shared" si="121"/>
        <v>7</v>
      </c>
      <c r="O601" s="184">
        <f t="shared" si="127"/>
        <v>24</v>
      </c>
      <c r="P601" s="185">
        <f t="shared" si="122"/>
        <v>0</v>
      </c>
      <c r="Q601" s="186"/>
      <c r="R601" s="186"/>
      <c r="S601" s="186"/>
      <c r="T601" s="186"/>
      <c r="U601" s="186"/>
      <c r="V601" s="186"/>
      <c r="W601" s="186"/>
      <c r="X601" s="186"/>
      <c r="Y601" s="186"/>
      <c r="Z601" s="186"/>
    </row>
    <row r="602" spans="1:26" x14ac:dyDescent="0.25">
      <c r="A602" s="222">
        <v>595</v>
      </c>
      <c r="B602" s="235"/>
      <c r="C602" s="210">
        <f t="shared" si="128"/>
        <v>59301</v>
      </c>
      <c r="D602" s="211">
        <f t="shared" si="119"/>
        <v>0</v>
      </c>
      <c r="E602" s="212">
        <f t="shared" si="123"/>
        <v>0</v>
      </c>
      <c r="F602" s="212">
        <f t="shared" si="129"/>
        <v>0</v>
      </c>
      <c r="G602" s="213">
        <f t="shared" si="124"/>
        <v>0</v>
      </c>
      <c r="H602" s="214">
        <f t="shared" si="120"/>
        <v>0</v>
      </c>
      <c r="I602" s="212">
        <f t="shared" si="130"/>
        <v>0</v>
      </c>
      <c r="J602" s="212">
        <f t="shared" si="125"/>
        <v>0</v>
      </c>
      <c r="K602" s="215">
        <f t="shared" si="126"/>
        <v>0</v>
      </c>
      <c r="L602" s="228"/>
      <c r="M602" s="232"/>
      <c r="N602" s="216">
        <f t="shared" si="121"/>
        <v>7</v>
      </c>
      <c r="O602" s="184">
        <f t="shared" si="127"/>
        <v>24</v>
      </c>
      <c r="P602" s="185">
        <f t="shared" si="122"/>
        <v>0</v>
      </c>
      <c r="Q602" s="186"/>
      <c r="R602" s="186"/>
      <c r="S602" s="186"/>
      <c r="T602" s="186"/>
      <c r="U602" s="186"/>
      <c r="V602" s="186"/>
      <c r="W602" s="186"/>
      <c r="X602" s="186"/>
      <c r="Y602" s="186"/>
      <c r="Z602" s="186"/>
    </row>
    <row r="603" spans="1:26" x14ac:dyDescent="0.25">
      <c r="A603" s="222">
        <v>596</v>
      </c>
      <c r="B603" s="235"/>
      <c r="C603" s="210">
        <f t="shared" si="128"/>
        <v>59332</v>
      </c>
      <c r="D603" s="211">
        <f t="shared" si="119"/>
        <v>0</v>
      </c>
      <c r="E603" s="212">
        <f t="shared" si="123"/>
        <v>0</v>
      </c>
      <c r="F603" s="212">
        <f t="shared" si="129"/>
        <v>0</v>
      </c>
      <c r="G603" s="213">
        <f t="shared" si="124"/>
        <v>0</v>
      </c>
      <c r="H603" s="214">
        <f t="shared" si="120"/>
        <v>0</v>
      </c>
      <c r="I603" s="212">
        <f t="shared" si="130"/>
        <v>0</v>
      </c>
      <c r="J603" s="212">
        <f t="shared" si="125"/>
        <v>0</v>
      </c>
      <c r="K603" s="215">
        <f t="shared" si="126"/>
        <v>0</v>
      </c>
      <c r="L603" s="228"/>
      <c r="M603" s="232"/>
      <c r="N603" s="216">
        <f t="shared" si="121"/>
        <v>7</v>
      </c>
      <c r="O603" s="184">
        <f t="shared" si="127"/>
        <v>24</v>
      </c>
      <c r="P603" s="185">
        <f t="shared" si="122"/>
        <v>0</v>
      </c>
      <c r="Q603" s="186"/>
      <c r="R603" s="186"/>
      <c r="S603" s="186"/>
      <c r="T603" s="186"/>
      <c r="U603" s="186"/>
      <c r="V603" s="186"/>
      <c r="W603" s="186"/>
      <c r="X603" s="186"/>
      <c r="Y603" s="186"/>
      <c r="Z603" s="186"/>
    </row>
    <row r="604" spans="1:26" x14ac:dyDescent="0.25">
      <c r="A604" s="222">
        <v>597</v>
      </c>
      <c r="B604" s="235"/>
      <c r="C604" s="210">
        <f t="shared" si="128"/>
        <v>59362</v>
      </c>
      <c r="D604" s="211">
        <f t="shared" si="119"/>
        <v>0</v>
      </c>
      <c r="E604" s="212">
        <f t="shared" si="123"/>
        <v>0</v>
      </c>
      <c r="F604" s="212">
        <f t="shared" si="129"/>
        <v>0</v>
      </c>
      <c r="G604" s="213">
        <f t="shared" si="124"/>
        <v>0</v>
      </c>
      <c r="H604" s="214">
        <f t="shared" si="120"/>
        <v>0</v>
      </c>
      <c r="I604" s="212">
        <f t="shared" si="130"/>
        <v>0</v>
      </c>
      <c r="J604" s="212">
        <f t="shared" si="125"/>
        <v>0</v>
      </c>
      <c r="K604" s="215">
        <f t="shared" si="126"/>
        <v>0</v>
      </c>
      <c r="L604" s="228"/>
      <c r="M604" s="232"/>
      <c r="N604" s="216">
        <f t="shared" si="121"/>
        <v>7</v>
      </c>
      <c r="O604" s="184">
        <f t="shared" si="127"/>
        <v>24</v>
      </c>
      <c r="P604" s="185">
        <f t="shared" si="122"/>
        <v>0</v>
      </c>
      <c r="Q604" s="186"/>
      <c r="R604" s="186"/>
      <c r="S604" s="186"/>
      <c r="T604" s="186"/>
      <c r="U604" s="186"/>
      <c r="V604" s="186"/>
      <c r="W604" s="186"/>
      <c r="X604" s="186"/>
      <c r="Y604" s="186"/>
      <c r="Z604" s="186"/>
    </row>
    <row r="605" spans="1:26" x14ac:dyDescent="0.25">
      <c r="A605" s="222">
        <v>598</v>
      </c>
      <c r="B605" s="235"/>
      <c r="C605" s="210">
        <f t="shared" si="128"/>
        <v>59393</v>
      </c>
      <c r="D605" s="211">
        <f t="shared" si="119"/>
        <v>0</v>
      </c>
      <c r="E605" s="212">
        <f t="shared" si="123"/>
        <v>0</v>
      </c>
      <c r="F605" s="212">
        <f t="shared" si="129"/>
        <v>0</v>
      </c>
      <c r="G605" s="213">
        <f t="shared" si="124"/>
        <v>0</v>
      </c>
      <c r="H605" s="214">
        <f t="shared" si="120"/>
        <v>0</v>
      </c>
      <c r="I605" s="212">
        <f t="shared" si="130"/>
        <v>0</v>
      </c>
      <c r="J605" s="212">
        <f t="shared" si="125"/>
        <v>0</v>
      </c>
      <c r="K605" s="215">
        <f t="shared" si="126"/>
        <v>0</v>
      </c>
      <c r="L605" s="228"/>
      <c r="M605" s="232"/>
      <c r="N605" s="216">
        <f t="shared" si="121"/>
        <v>7</v>
      </c>
      <c r="O605" s="184">
        <f t="shared" si="127"/>
        <v>24</v>
      </c>
      <c r="P605" s="185">
        <f t="shared" si="122"/>
        <v>0</v>
      </c>
      <c r="Q605" s="186"/>
      <c r="R605" s="186"/>
      <c r="S605" s="186"/>
      <c r="T605" s="186"/>
      <c r="U605" s="186"/>
      <c r="V605" s="186"/>
      <c r="W605" s="186"/>
      <c r="X605" s="186"/>
      <c r="Y605" s="186"/>
      <c r="Z605" s="186"/>
    </row>
    <row r="606" spans="1:26" x14ac:dyDescent="0.25">
      <c r="A606" s="222">
        <v>599</v>
      </c>
      <c r="B606" s="235"/>
      <c r="C606" s="210">
        <f t="shared" si="128"/>
        <v>59424</v>
      </c>
      <c r="D606" s="211">
        <f t="shared" si="119"/>
        <v>0</v>
      </c>
      <c r="E606" s="212">
        <f t="shared" si="123"/>
        <v>0</v>
      </c>
      <c r="F606" s="212">
        <f t="shared" si="129"/>
        <v>0</v>
      </c>
      <c r="G606" s="213">
        <f t="shared" si="124"/>
        <v>0</v>
      </c>
      <c r="H606" s="214">
        <f t="shared" si="120"/>
        <v>0</v>
      </c>
      <c r="I606" s="212">
        <f t="shared" si="130"/>
        <v>0</v>
      </c>
      <c r="J606" s="212">
        <f t="shared" si="125"/>
        <v>0</v>
      </c>
      <c r="K606" s="215">
        <f t="shared" si="126"/>
        <v>0</v>
      </c>
      <c r="L606" s="228"/>
      <c r="M606" s="232"/>
      <c r="N606" s="216">
        <f t="shared" si="121"/>
        <v>7</v>
      </c>
      <c r="O606" s="184">
        <f t="shared" si="127"/>
        <v>24</v>
      </c>
      <c r="P606" s="185">
        <f t="shared" si="122"/>
        <v>0</v>
      </c>
      <c r="Q606" s="186"/>
      <c r="R606" s="186"/>
      <c r="S606" s="186"/>
      <c r="T606" s="186"/>
      <c r="U606" s="186"/>
      <c r="V606" s="186"/>
      <c r="W606" s="186"/>
      <c r="X606" s="186"/>
      <c r="Y606" s="186"/>
      <c r="Z606" s="186"/>
    </row>
    <row r="607" spans="1:26" ht="15.75" thickBot="1" x14ac:dyDescent="0.3">
      <c r="A607" s="223">
        <v>600</v>
      </c>
      <c r="B607" s="235"/>
      <c r="C607" s="210">
        <f t="shared" si="128"/>
        <v>59454</v>
      </c>
      <c r="D607" s="211">
        <f t="shared" si="119"/>
        <v>0</v>
      </c>
      <c r="E607" s="224">
        <f t="shared" si="123"/>
        <v>0</v>
      </c>
      <c r="F607" s="212">
        <f t="shared" si="129"/>
        <v>0</v>
      </c>
      <c r="G607" s="225">
        <f t="shared" si="124"/>
        <v>0</v>
      </c>
      <c r="H607" s="236">
        <f t="shared" si="120"/>
        <v>0</v>
      </c>
      <c r="I607" s="237">
        <f t="shared" si="130"/>
        <v>0</v>
      </c>
      <c r="J607" s="237">
        <f t="shared" si="125"/>
        <v>0</v>
      </c>
      <c r="K607" s="238">
        <f t="shared" si="126"/>
        <v>0</v>
      </c>
      <c r="L607" s="239"/>
      <c r="M607" s="240"/>
      <c r="N607" s="216">
        <f t="shared" si="121"/>
        <v>7</v>
      </c>
      <c r="O607" s="184">
        <f t="shared" si="127"/>
        <v>24</v>
      </c>
      <c r="P607" s="185">
        <f t="shared" si="122"/>
        <v>0</v>
      </c>
      <c r="Q607" s="186"/>
      <c r="R607" s="186"/>
      <c r="S607" s="186"/>
      <c r="T607" s="186"/>
      <c r="U607" s="186"/>
      <c r="V607" s="186"/>
      <c r="W607" s="186"/>
      <c r="X607" s="186"/>
      <c r="Y607" s="186"/>
      <c r="Z607" s="186"/>
    </row>
    <row r="608" spans="1:26" x14ac:dyDescent="0.25">
      <c r="A608" s="241"/>
      <c r="B608" s="241"/>
      <c r="C608" s="242"/>
      <c r="D608" s="243"/>
      <c r="E608" s="243"/>
      <c r="F608" s="212">
        <f t="shared" si="129"/>
        <v>0</v>
      </c>
      <c r="G608" s="243"/>
      <c r="H608" s="243"/>
      <c r="I608" s="243"/>
      <c r="J608" s="243"/>
      <c r="K608" s="243"/>
      <c r="L608" s="244"/>
      <c r="M608" s="244"/>
      <c r="N608" s="245"/>
      <c r="O608" s="184"/>
      <c r="P608" s="185"/>
      <c r="Q608" s="186"/>
      <c r="R608" s="186"/>
      <c r="S608" s="186"/>
      <c r="T608" s="186"/>
      <c r="U608" s="186"/>
      <c r="V608" s="186"/>
      <c r="W608" s="186"/>
      <c r="X608" s="186"/>
      <c r="Y608" s="186"/>
      <c r="Z608" s="186"/>
    </row>
    <row r="609" spans="1:26" x14ac:dyDescent="0.25">
      <c r="A609" s="241"/>
      <c r="B609" s="241"/>
      <c r="C609" s="242"/>
      <c r="D609" s="243"/>
      <c r="E609" s="243"/>
      <c r="F609" s="212">
        <f t="shared" si="129"/>
        <v>0</v>
      </c>
      <c r="G609" s="243"/>
      <c r="H609" s="243"/>
      <c r="I609" s="243"/>
      <c r="J609" s="243"/>
      <c r="K609" s="243"/>
      <c r="L609" s="244"/>
      <c r="M609" s="244"/>
      <c r="N609" s="245"/>
      <c r="O609" s="184"/>
      <c r="P609" s="185"/>
      <c r="Q609" s="186"/>
      <c r="R609" s="186"/>
      <c r="S609" s="186"/>
      <c r="T609" s="186"/>
      <c r="U609" s="186"/>
      <c r="V609" s="186"/>
      <c r="W609" s="186"/>
      <c r="X609" s="186"/>
      <c r="Y609" s="186"/>
      <c r="Z609" s="186"/>
    </row>
    <row r="610" spans="1:26" x14ac:dyDescent="0.25">
      <c r="A610" s="241"/>
      <c r="B610" s="241"/>
      <c r="C610" s="242"/>
      <c r="D610" s="243"/>
      <c r="E610" s="243"/>
      <c r="F610" s="212">
        <f t="shared" si="129"/>
        <v>0</v>
      </c>
      <c r="G610" s="243"/>
      <c r="H610" s="243"/>
      <c r="I610" s="243"/>
      <c r="J610" s="243"/>
      <c r="K610" s="243"/>
      <c r="L610" s="244"/>
      <c r="M610" s="244"/>
      <c r="N610" s="245"/>
      <c r="O610" s="184"/>
      <c r="P610" s="185"/>
      <c r="Q610" s="186"/>
      <c r="R610" s="186"/>
      <c r="S610" s="186"/>
      <c r="T610" s="186"/>
      <c r="U610" s="186"/>
      <c r="V610" s="186"/>
      <c r="W610" s="186"/>
      <c r="X610" s="186"/>
      <c r="Y610" s="186"/>
      <c r="Z610" s="186"/>
    </row>
    <row r="611" spans="1:26" x14ac:dyDescent="0.25">
      <c r="A611" s="241"/>
      <c r="B611" s="241"/>
      <c r="C611" s="242"/>
      <c r="D611" s="243"/>
      <c r="E611" s="243"/>
      <c r="F611" s="212">
        <f t="shared" si="129"/>
        <v>0</v>
      </c>
      <c r="G611" s="243"/>
      <c r="H611" s="243"/>
      <c r="I611" s="243"/>
      <c r="J611" s="243"/>
      <c r="K611" s="243"/>
      <c r="L611" s="244"/>
      <c r="M611" s="244"/>
      <c r="N611" s="245"/>
      <c r="O611" s="184"/>
      <c r="P611" s="185"/>
      <c r="Q611" s="186"/>
      <c r="R611" s="186"/>
      <c r="S611" s="186"/>
      <c r="T611" s="186"/>
      <c r="U611" s="186"/>
      <c r="V611" s="186"/>
      <c r="W611" s="186"/>
      <c r="X611" s="186"/>
      <c r="Y611" s="186"/>
      <c r="Z611" s="186"/>
    </row>
    <row r="612" spans="1:26" x14ac:dyDescent="0.25">
      <c r="A612" s="241"/>
      <c r="B612" s="241"/>
      <c r="C612" s="242"/>
      <c r="D612" s="243"/>
      <c r="E612" s="243"/>
      <c r="F612" s="212">
        <f t="shared" si="129"/>
        <v>0</v>
      </c>
      <c r="G612" s="243"/>
      <c r="H612" s="243"/>
      <c r="I612" s="243"/>
      <c r="J612" s="243"/>
      <c r="K612" s="243"/>
      <c r="L612" s="244"/>
      <c r="M612" s="244"/>
      <c r="N612" s="245"/>
      <c r="O612" s="184"/>
      <c r="P612" s="185"/>
      <c r="Q612" s="186"/>
      <c r="R612" s="186"/>
      <c r="S612" s="186"/>
      <c r="T612" s="186"/>
      <c r="U612" s="186"/>
      <c r="V612" s="186"/>
      <c r="W612" s="186"/>
      <c r="X612" s="186"/>
      <c r="Y612" s="186"/>
      <c r="Z612" s="186"/>
    </row>
    <row r="613" spans="1:26" x14ac:dyDescent="0.25">
      <c r="A613" s="241"/>
      <c r="B613" s="241"/>
      <c r="C613" s="242"/>
      <c r="D613" s="243"/>
      <c r="E613" s="243"/>
      <c r="F613" s="212">
        <f t="shared" si="129"/>
        <v>0</v>
      </c>
      <c r="G613" s="243"/>
      <c r="H613" s="243"/>
      <c r="I613" s="243"/>
      <c r="J613" s="243"/>
      <c r="K613" s="243"/>
      <c r="L613" s="244"/>
      <c r="M613" s="244"/>
      <c r="N613" s="245"/>
      <c r="O613" s="184"/>
      <c r="P613" s="185"/>
      <c r="Q613" s="186"/>
      <c r="R613" s="186"/>
      <c r="S613" s="186"/>
      <c r="T613" s="186"/>
      <c r="U613" s="186"/>
      <c r="V613" s="186"/>
      <c r="W613" s="186"/>
      <c r="X613" s="186"/>
      <c r="Y613" s="186"/>
      <c r="Z613" s="186"/>
    </row>
    <row r="614" spans="1:26" x14ac:dyDescent="0.25">
      <c r="A614" s="241"/>
      <c r="B614" s="241"/>
      <c r="C614" s="242"/>
      <c r="D614" s="243"/>
      <c r="E614" s="243"/>
      <c r="F614" s="212">
        <f t="shared" si="129"/>
        <v>0</v>
      </c>
      <c r="G614" s="243"/>
      <c r="H614" s="243"/>
      <c r="I614" s="243"/>
      <c r="J614" s="243"/>
      <c r="K614" s="243"/>
      <c r="L614" s="244"/>
      <c r="M614" s="244"/>
      <c r="N614" s="245"/>
      <c r="O614" s="184"/>
      <c r="P614" s="185"/>
      <c r="Q614" s="186"/>
      <c r="R614" s="186"/>
      <c r="S614" s="186"/>
      <c r="T614" s="186"/>
      <c r="U614" s="186"/>
      <c r="V614" s="186"/>
      <c r="W614" s="186"/>
      <c r="X614" s="186"/>
      <c r="Y614" s="186"/>
      <c r="Z614" s="186"/>
    </row>
    <row r="615" spans="1:26" x14ac:dyDescent="0.25">
      <c r="A615" s="241"/>
      <c r="B615" s="241"/>
      <c r="C615" s="242"/>
      <c r="D615" s="243"/>
      <c r="E615" s="243"/>
      <c r="F615" s="212">
        <f t="shared" si="129"/>
        <v>0</v>
      </c>
      <c r="G615" s="243"/>
      <c r="H615" s="243"/>
      <c r="I615" s="243"/>
      <c r="J615" s="243"/>
      <c r="K615" s="243"/>
      <c r="L615" s="244"/>
      <c r="M615" s="244"/>
      <c r="N615" s="245"/>
      <c r="O615" s="184"/>
      <c r="P615" s="185"/>
      <c r="Q615" s="186"/>
      <c r="R615" s="186"/>
      <c r="S615" s="186"/>
      <c r="T615" s="186"/>
      <c r="U615" s="186"/>
      <c r="V615" s="186"/>
      <c r="W615" s="186"/>
      <c r="X615" s="186"/>
      <c r="Y615" s="186"/>
      <c r="Z615" s="186"/>
    </row>
    <row r="616" spans="1:26" x14ac:dyDescent="0.25">
      <c r="A616" s="241"/>
      <c r="B616" s="241"/>
      <c r="C616" s="242"/>
      <c r="D616" s="243"/>
      <c r="E616" s="243"/>
      <c r="F616" s="212">
        <f t="shared" si="129"/>
        <v>0</v>
      </c>
      <c r="G616" s="243"/>
      <c r="H616" s="243"/>
      <c r="I616" s="243"/>
      <c r="J616" s="243"/>
      <c r="K616" s="243"/>
      <c r="L616" s="244"/>
      <c r="M616" s="244"/>
      <c r="N616" s="245"/>
      <c r="O616" s="184"/>
      <c r="P616" s="185"/>
      <c r="Q616" s="186"/>
      <c r="R616" s="186"/>
      <c r="S616" s="186"/>
      <c r="T616" s="186"/>
      <c r="U616" s="186"/>
      <c r="V616" s="186"/>
      <c r="W616" s="186"/>
      <c r="X616" s="186"/>
      <c r="Y616" s="186"/>
      <c r="Z616" s="186"/>
    </row>
    <row r="617" spans="1:26" x14ac:dyDescent="0.25">
      <c r="A617" s="241"/>
      <c r="B617" s="241"/>
      <c r="C617" s="242"/>
      <c r="D617" s="243"/>
      <c r="E617" s="243"/>
      <c r="F617" s="212">
        <f t="shared" si="129"/>
        <v>0</v>
      </c>
      <c r="G617" s="243"/>
      <c r="H617" s="243"/>
      <c r="I617" s="243"/>
      <c r="J617" s="243"/>
      <c r="K617" s="243"/>
      <c r="L617" s="244"/>
      <c r="M617" s="244"/>
      <c r="N617" s="245"/>
      <c r="O617" s="184"/>
      <c r="P617" s="185"/>
      <c r="Q617" s="186"/>
      <c r="R617" s="186"/>
      <c r="S617" s="186"/>
      <c r="T617" s="186"/>
      <c r="U617" s="186"/>
      <c r="V617" s="186"/>
      <c r="W617" s="186"/>
      <c r="X617" s="186"/>
      <c r="Y617" s="186"/>
      <c r="Z617" s="186"/>
    </row>
    <row r="618" spans="1:26" x14ac:dyDescent="0.25">
      <c r="A618" s="241"/>
      <c r="B618" s="241"/>
      <c r="C618" s="242"/>
      <c r="D618" s="243"/>
      <c r="E618" s="243"/>
      <c r="F618" s="212">
        <f t="shared" si="129"/>
        <v>0</v>
      </c>
      <c r="G618" s="243"/>
      <c r="H618" s="243"/>
      <c r="I618" s="243"/>
      <c r="J618" s="243"/>
      <c r="K618" s="243"/>
      <c r="L618" s="244"/>
      <c r="M618" s="244"/>
      <c r="N618" s="245"/>
      <c r="O618" s="184"/>
      <c r="P618" s="185"/>
      <c r="Q618" s="186"/>
      <c r="R618" s="186"/>
      <c r="S618" s="186"/>
      <c r="T618" s="186"/>
      <c r="U618" s="186"/>
      <c r="V618" s="186"/>
      <c r="W618" s="186"/>
      <c r="X618" s="186"/>
      <c r="Y618" s="186"/>
      <c r="Z618" s="186"/>
    </row>
    <row r="619" spans="1:26" x14ac:dyDescent="0.25">
      <c r="A619" s="241"/>
      <c r="B619" s="241"/>
      <c r="C619" s="242"/>
      <c r="D619" s="243"/>
      <c r="E619" s="243"/>
      <c r="F619" s="212">
        <f t="shared" si="129"/>
        <v>0</v>
      </c>
      <c r="G619" s="243"/>
      <c r="H619" s="243"/>
      <c r="I619" s="243"/>
      <c r="J619" s="243"/>
      <c r="K619" s="243"/>
      <c r="L619" s="244"/>
      <c r="M619" s="244"/>
      <c r="N619" s="245"/>
      <c r="O619" s="184"/>
      <c r="P619" s="185"/>
      <c r="Q619" s="186"/>
      <c r="R619" s="186"/>
      <c r="S619" s="186"/>
      <c r="T619" s="186"/>
      <c r="U619" s="186"/>
      <c r="V619" s="186"/>
      <c r="W619" s="186"/>
      <c r="X619" s="186"/>
      <c r="Y619" s="186"/>
      <c r="Z619" s="186"/>
    </row>
    <row r="620" spans="1:26" x14ac:dyDescent="0.25">
      <c r="A620" s="241"/>
      <c r="B620" s="241"/>
      <c r="C620" s="242"/>
      <c r="D620" s="243"/>
      <c r="E620" s="243"/>
      <c r="F620" s="212">
        <f t="shared" si="129"/>
        <v>0</v>
      </c>
      <c r="G620" s="243"/>
      <c r="H620" s="243"/>
      <c r="I620" s="243"/>
      <c r="J620" s="243"/>
      <c r="K620" s="243"/>
      <c r="L620" s="244"/>
      <c r="M620" s="244"/>
      <c r="N620" s="245"/>
      <c r="O620" s="184"/>
      <c r="P620" s="185"/>
      <c r="Q620" s="186"/>
      <c r="R620" s="186"/>
      <c r="S620" s="186"/>
      <c r="T620" s="186"/>
      <c r="U620" s="186"/>
      <c r="V620" s="186"/>
      <c r="W620" s="186"/>
      <c r="X620" s="186"/>
      <c r="Y620" s="186"/>
      <c r="Z620" s="186"/>
    </row>
    <row r="621" spans="1:26" x14ac:dyDescent="0.25">
      <c r="A621" s="241"/>
      <c r="B621" s="241"/>
      <c r="C621" s="242"/>
      <c r="D621" s="243"/>
      <c r="E621" s="243"/>
      <c r="F621" s="212">
        <f t="shared" si="129"/>
        <v>0</v>
      </c>
      <c r="G621" s="243"/>
      <c r="H621" s="243"/>
      <c r="I621" s="243"/>
      <c r="J621" s="243"/>
      <c r="K621" s="243"/>
      <c r="L621" s="244"/>
      <c r="M621" s="244"/>
      <c r="N621" s="245"/>
      <c r="O621" s="184"/>
      <c r="P621" s="185"/>
      <c r="Q621" s="186"/>
      <c r="R621" s="186"/>
      <c r="S621" s="186"/>
      <c r="T621" s="186"/>
      <c r="U621" s="186"/>
      <c r="V621" s="186"/>
      <c r="W621" s="186"/>
      <c r="X621" s="186"/>
      <c r="Y621" s="186"/>
      <c r="Z621" s="186"/>
    </row>
    <row r="622" spans="1:26" x14ac:dyDescent="0.25">
      <c r="A622" s="241"/>
      <c r="B622" s="241"/>
      <c r="C622" s="242"/>
      <c r="D622" s="243"/>
      <c r="E622" s="243"/>
      <c r="F622" s="212">
        <f t="shared" si="129"/>
        <v>0</v>
      </c>
      <c r="G622" s="243"/>
      <c r="H622" s="243"/>
      <c r="I622" s="243"/>
      <c r="J622" s="243"/>
      <c r="K622" s="243"/>
      <c r="L622" s="244"/>
      <c r="M622" s="244"/>
      <c r="N622" s="245"/>
      <c r="O622" s="184"/>
      <c r="P622" s="185"/>
      <c r="Q622" s="186"/>
      <c r="R622" s="186"/>
      <c r="S622" s="186"/>
      <c r="T622" s="186"/>
      <c r="U622" s="186"/>
      <c r="V622" s="186"/>
      <c r="W622" s="186"/>
      <c r="X622" s="186"/>
      <c r="Y622" s="186"/>
      <c r="Z622" s="186"/>
    </row>
    <row r="623" spans="1:26" x14ac:dyDescent="0.25">
      <c r="A623" s="241"/>
      <c r="B623" s="241"/>
      <c r="C623" s="242"/>
      <c r="D623" s="243"/>
      <c r="E623" s="243"/>
      <c r="F623" s="212">
        <f t="shared" si="129"/>
        <v>0</v>
      </c>
      <c r="G623" s="243"/>
      <c r="H623" s="243"/>
      <c r="I623" s="243"/>
      <c r="J623" s="243"/>
      <c r="K623" s="243"/>
      <c r="L623" s="244"/>
      <c r="M623" s="244"/>
      <c r="N623" s="245"/>
      <c r="O623" s="184"/>
      <c r="P623" s="185"/>
      <c r="Q623" s="186"/>
      <c r="R623" s="186"/>
      <c r="S623" s="186"/>
      <c r="T623" s="186"/>
      <c r="U623" s="186"/>
      <c r="V623" s="186"/>
      <c r="W623" s="186"/>
      <c r="X623" s="186"/>
      <c r="Y623" s="186"/>
      <c r="Z623" s="186"/>
    </row>
    <row r="624" spans="1:26" x14ac:dyDescent="0.25">
      <c r="A624" s="241"/>
      <c r="B624" s="241"/>
      <c r="C624" s="242"/>
      <c r="D624" s="243"/>
      <c r="E624" s="243"/>
      <c r="F624" s="212">
        <f t="shared" si="129"/>
        <v>0</v>
      </c>
      <c r="G624" s="243"/>
      <c r="H624" s="243"/>
      <c r="I624" s="243"/>
      <c r="J624" s="243"/>
      <c r="K624" s="243"/>
      <c r="L624" s="244"/>
      <c r="M624" s="244"/>
      <c r="N624" s="245"/>
      <c r="O624" s="184"/>
      <c r="P624" s="185"/>
      <c r="Q624" s="186"/>
      <c r="R624" s="186"/>
      <c r="S624" s="186"/>
      <c r="T624" s="186"/>
      <c r="U624" s="186"/>
      <c r="V624" s="186"/>
      <c r="W624" s="186"/>
      <c r="X624" s="186"/>
      <c r="Y624" s="186"/>
      <c r="Z624" s="186"/>
    </row>
    <row r="625" spans="1:26" x14ac:dyDescent="0.25">
      <c r="A625" s="241"/>
      <c r="B625" s="241"/>
      <c r="C625" s="242"/>
      <c r="D625" s="243"/>
      <c r="E625" s="243"/>
      <c r="F625" s="212">
        <f t="shared" si="129"/>
        <v>0</v>
      </c>
      <c r="G625" s="243"/>
      <c r="H625" s="243"/>
      <c r="I625" s="243"/>
      <c r="J625" s="243"/>
      <c r="K625" s="243"/>
      <c r="L625" s="244"/>
      <c r="M625" s="244"/>
      <c r="N625" s="245"/>
      <c r="O625" s="184"/>
      <c r="P625" s="185"/>
      <c r="Q625" s="186"/>
      <c r="R625" s="186"/>
      <c r="S625" s="186"/>
      <c r="T625" s="186"/>
      <c r="U625" s="186"/>
      <c r="V625" s="186"/>
      <c r="W625" s="186"/>
      <c r="X625" s="186"/>
      <c r="Y625" s="186"/>
      <c r="Z625" s="186"/>
    </row>
    <row r="626" spans="1:26" x14ac:dyDescent="0.25">
      <c r="A626" s="241"/>
      <c r="B626" s="241"/>
      <c r="C626" s="242"/>
      <c r="D626" s="243"/>
      <c r="E626" s="243"/>
      <c r="F626" s="212">
        <f t="shared" si="129"/>
        <v>0</v>
      </c>
      <c r="G626" s="243"/>
      <c r="H626" s="243"/>
      <c r="I626" s="243"/>
      <c r="J626" s="243"/>
      <c r="K626" s="243"/>
      <c r="L626" s="244"/>
      <c r="M626" s="244"/>
      <c r="N626" s="245"/>
      <c r="O626" s="184"/>
      <c r="P626" s="185"/>
      <c r="Q626" s="186"/>
      <c r="R626" s="186"/>
      <c r="S626" s="186"/>
      <c r="T626" s="186"/>
      <c r="U626" s="186"/>
      <c r="V626" s="186"/>
      <c r="W626" s="186"/>
      <c r="X626" s="186"/>
      <c r="Y626" s="186"/>
      <c r="Z626" s="186"/>
    </row>
    <row r="627" spans="1:26" x14ac:dyDescent="0.25">
      <c r="A627" s="241"/>
      <c r="B627" s="241"/>
      <c r="C627" s="242"/>
      <c r="D627" s="243"/>
      <c r="E627" s="243"/>
      <c r="F627" s="212">
        <f t="shared" si="129"/>
        <v>0</v>
      </c>
      <c r="G627" s="243"/>
      <c r="H627" s="243"/>
      <c r="I627" s="243"/>
      <c r="J627" s="243"/>
      <c r="K627" s="243"/>
      <c r="L627" s="244"/>
      <c r="M627" s="244"/>
      <c r="N627" s="245"/>
      <c r="O627" s="184"/>
      <c r="P627" s="185"/>
      <c r="Q627" s="186"/>
      <c r="R627" s="186"/>
      <c r="S627" s="186"/>
      <c r="T627" s="186"/>
      <c r="U627" s="186"/>
      <c r="V627" s="186"/>
      <c r="W627" s="186"/>
      <c r="X627" s="186"/>
      <c r="Y627" s="186"/>
      <c r="Z627" s="186"/>
    </row>
    <row r="628" spans="1:26" x14ac:dyDescent="0.25">
      <c r="A628" s="241"/>
      <c r="B628" s="241"/>
      <c r="C628" s="242"/>
      <c r="D628" s="243"/>
      <c r="E628" s="243"/>
      <c r="F628" s="212">
        <f t="shared" si="129"/>
        <v>0</v>
      </c>
      <c r="G628" s="243"/>
      <c r="H628" s="243"/>
      <c r="I628" s="243"/>
      <c r="J628" s="243"/>
      <c r="K628" s="243"/>
      <c r="L628" s="244"/>
      <c r="M628" s="244"/>
      <c r="N628" s="245"/>
      <c r="O628" s="184"/>
      <c r="P628" s="185"/>
      <c r="Q628" s="186"/>
      <c r="R628" s="186"/>
      <c r="S628" s="186"/>
      <c r="T628" s="186"/>
      <c r="U628" s="186"/>
      <c r="V628" s="186"/>
      <c r="W628" s="186"/>
      <c r="X628" s="186"/>
      <c r="Y628" s="186"/>
      <c r="Z628" s="186"/>
    </row>
    <row r="629" spans="1:26" x14ac:dyDescent="0.25">
      <c r="A629" s="241"/>
      <c r="B629" s="241"/>
      <c r="C629" s="242"/>
      <c r="D629" s="243"/>
      <c r="E629" s="243"/>
      <c r="F629" s="212">
        <f t="shared" si="129"/>
        <v>0</v>
      </c>
      <c r="G629" s="243"/>
      <c r="H629" s="243"/>
      <c r="I629" s="243"/>
      <c r="J629" s="243"/>
      <c r="K629" s="243"/>
      <c r="L629" s="244"/>
      <c r="M629" s="244"/>
      <c r="N629" s="245"/>
      <c r="O629" s="184"/>
      <c r="P629" s="185"/>
      <c r="Q629" s="186"/>
      <c r="R629" s="186"/>
      <c r="S629" s="186"/>
      <c r="T629" s="186"/>
      <c r="U629" s="186"/>
      <c r="V629" s="186"/>
      <c r="W629" s="186"/>
      <c r="X629" s="186"/>
      <c r="Y629" s="186"/>
      <c r="Z629" s="186"/>
    </row>
    <row r="630" spans="1:26" x14ac:dyDescent="0.25">
      <c r="A630" s="241"/>
      <c r="B630" s="241"/>
      <c r="C630" s="242"/>
      <c r="D630" s="243"/>
      <c r="E630" s="243"/>
      <c r="F630" s="212">
        <f t="shared" si="129"/>
        <v>0</v>
      </c>
      <c r="G630" s="243"/>
      <c r="H630" s="243"/>
      <c r="I630" s="243"/>
      <c r="J630" s="243"/>
      <c r="K630" s="243"/>
      <c r="L630" s="244"/>
      <c r="M630" s="244"/>
      <c r="N630" s="245"/>
      <c r="O630" s="184"/>
      <c r="P630" s="185"/>
      <c r="Q630" s="186"/>
      <c r="R630" s="186"/>
      <c r="S630" s="186"/>
      <c r="T630" s="186"/>
      <c r="U630" s="186"/>
      <c r="V630" s="186"/>
      <c r="W630" s="186"/>
      <c r="X630" s="186"/>
      <c r="Y630" s="186"/>
      <c r="Z630" s="186"/>
    </row>
    <row r="631" spans="1:26" x14ac:dyDescent="0.25">
      <c r="A631" s="241"/>
      <c r="B631" s="241"/>
      <c r="C631" s="242"/>
      <c r="D631" s="243"/>
      <c r="E631" s="243"/>
      <c r="F631" s="212">
        <f t="shared" si="129"/>
        <v>0</v>
      </c>
      <c r="G631" s="243"/>
      <c r="H631" s="243"/>
      <c r="I631" s="243"/>
      <c r="J631" s="243"/>
      <c r="K631" s="243"/>
      <c r="L631" s="244"/>
      <c r="M631" s="244"/>
      <c r="N631" s="245"/>
      <c r="O631" s="184"/>
      <c r="P631" s="185"/>
      <c r="Q631" s="186"/>
      <c r="R631" s="186"/>
      <c r="S631" s="186"/>
      <c r="T631" s="186"/>
      <c r="U631" s="186"/>
      <c r="V631" s="186"/>
      <c r="W631" s="186"/>
      <c r="X631" s="186"/>
      <c r="Y631" s="186"/>
      <c r="Z631" s="186"/>
    </row>
    <row r="632" spans="1:26" x14ac:dyDescent="0.25">
      <c r="A632" s="241"/>
      <c r="B632" s="241"/>
      <c r="C632" s="242"/>
      <c r="D632" s="243"/>
      <c r="E632" s="243"/>
      <c r="F632" s="212">
        <f t="shared" si="129"/>
        <v>0</v>
      </c>
      <c r="G632" s="243"/>
      <c r="H632" s="243"/>
      <c r="I632" s="243"/>
      <c r="J632" s="243"/>
      <c r="K632" s="243"/>
      <c r="L632" s="244"/>
      <c r="M632" s="244"/>
      <c r="N632" s="245"/>
      <c r="O632" s="184"/>
      <c r="P632" s="185"/>
      <c r="Q632" s="186"/>
      <c r="R632" s="186"/>
      <c r="S632" s="186"/>
      <c r="T632" s="186"/>
      <c r="U632" s="186"/>
      <c r="V632" s="186"/>
      <c r="W632" s="186"/>
      <c r="X632" s="186"/>
      <c r="Y632" s="186"/>
      <c r="Z632" s="186"/>
    </row>
    <row r="633" spans="1:26" x14ac:dyDescent="0.25">
      <c r="A633" s="241"/>
      <c r="B633" s="241"/>
      <c r="C633" s="242"/>
      <c r="D633" s="243"/>
      <c r="E633" s="243"/>
      <c r="F633" s="212">
        <f t="shared" si="129"/>
        <v>0</v>
      </c>
      <c r="G633" s="243"/>
      <c r="H633" s="243"/>
      <c r="I633" s="243"/>
      <c r="J633" s="243"/>
      <c r="K633" s="243"/>
      <c r="L633" s="244"/>
      <c r="M633" s="244"/>
      <c r="N633" s="245"/>
      <c r="O633" s="184"/>
      <c r="P633" s="185"/>
      <c r="Q633" s="186"/>
      <c r="R633" s="186"/>
      <c r="S633" s="186"/>
      <c r="T633" s="186"/>
      <c r="U633" s="186"/>
      <c r="V633" s="186"/>
      <c r="W633" s="186"/>
      <c r="X633" s="186"/>
      <c r="Y633" s="186"/>
      <c r="Z633" s="186"/>
    </row>
    <row r="634" spans="1:26" x14ac:dyDescent="0.25">
      <c r="A634" s="241"/>
      <c r="B634" s="241"/>
      <c r="C634" s="242"/>
      <c r="D634" s="243"/>
      <c r="E634" s="243"/>
      <c r="F634" s="212">
        <f t="shared" si="129"/>
        <v>0</v>
      </c>
      <c r="G634" s="243"/>
      <c r="H634" s="243"/>
      <c r="I634" s="243"/>
      <c r="J634" s="243"/>
      <c r="K634" s="243"/>
      <c r="L634" s="244"/>
      <c r="M634" s="244"/>
      <c r="N634" s="245"/>
      <c r="O634" s="184"/>
      <c r="P634" s="185"/>
      <c r="Q634" s="186"/>
      <c r="R634" s="186"/>
      <c r="S634" s="186"/>
      <c r="T634" s="186"/>
      <c r="U634" s="186"/>
      <c r="V634" s="186"/>
      <c r="W634" s="186"/>
      <c r="X634" s="186"/>
      <c r="Y634" s="186"/>
      <c r="Z634" s="186"/>
    </row>
    <row r="635" spans="1:26" x14ac:dyDescent="0.25">
      <c r="A635" s="241"/>
      <c r="B635" s="241"/>
      <c r="C635" s="242"/>
      <c r="D635" s="243"/>
      <c r="E635" s="243"/>
      <c r="F635" s="212">
        <f t="shared" si="129"/>
        <v>0</v>
      </c>
      <c r="G635" s="243"/>
      <c r="H635" s="243"/>
      <c r="I635" s="243"/>
      <c r="J635" s="243"/>
      <c r="K635" s="243"/>
      <c r="L635" s="244"/>
      <c r="M635" s="244"/>
      <c r="N635" s="245"/>
      <c r="O635" s="184"/>
      <c r="P635" s="185"/>
      <c r="Q635" s="186"/>
      <c r="R635" s="186"/>
      <c r="S635" s="186"/>
      <c r="T635" s="186"/>
      <c r="U635" s="186"/>
      <c r="V635" s="186"/>
      <c r="W635" s="186"/>
      <c r="X635" s="186"/>
      <c r="Y635" s="186"/>
      <c r="Z635" s="186"/>
    </row>
    <row r="636" spans="1:26" x14ac:dyDescent="0.25">
      <c r="A636" s="241"/>
      <c r="B636" s="241"/>
      <c r="C636" s="242"/>
      <c r="D636" s="243"/>
      <c r="E636" s="243"/>
      <c r="F636" s="212">
        <f t="shared" si="129"/>
        <v>0</v>
      </c>
      <c r="G636" s="243"/>
      <c r="H636" s="243"/>
      <c r="I636" s="243"/>
      <c r="J636" s="243"/>
      <c r="K636" s="243"/>
      <c r="L636" s="244"/>
      <c r="M636" s="244"/>
      <c r="N636" s="245"/>
      <c r="O636" s="184"/>
      <c r="P636" s="185"/>
      <c r="Q636" s="186"/>
      <c r="R636" s="186"/>
      <c r="S636" s="186"/>
      <c r="T636" s="186"/>
      <c r="U636" s="186"/>
      <c r="V636" s="186"/>
      <c r="W636" s="186"/>
      <c r="X636" s="186"/>
      <c r="Y636" s="186"/>
      <c r="Z636" s="186"/>
    </row>
    <row r="637" spans="1:26" x14ac:dyDescent="0.25">
      <c r="A637" s="241"/>
      <c r="B637" s="241"/>
      <c r="C637" s="242"/>
      <c r="D637" s="243"/>
      <c r="E637" s="243"/>
      <c r="F637" s="212">
        <f t="shared" si="129"/>
        <v>0</v>
      </c>
      <c r="G637" s="243"/>
      <c r="H637" s="243"/>
      <c r="I637" s="243"/>
      <c r="J637" s="243"/>
      <c r="K637" s="243"/>
      <c r="L637" s="244"/>
      <c r="M637" s="244"/>
      <c r="N637" s="245"/>
      <c r="O637" s="184"/>
      <c r="P637" s="185"/>
      <c r="Q637" s="186"/>
      <c r="R637" s="186"/>
      <c r="S637" s="186"/>
      <c r="T637" s="186"/>
      <c r="U637" s="186"/>
      <c r="V637" s="186"/>
      <c r="W637" s="186"/>
      <c r="X637" s="186"/>
      <c r="Y637" s="186"/>
      <c r="Z637" s="186"/>
    </row>
    <row r="638" spans="1:26" x14ac:dyDescent="0.25">
      <c r="A638" s="241"/>
      <c r="B638" s="241"/>
      <c r="C638" s="242"/>
      <c r="D638" s="243"/>
      <c r="E638" s="243"/>
      <c r="F638" s="212">
        <f t="shared" si="129"/>
        <v>0</v>
      </c>
      <c r="G638" s="243"/>
      <c r="H638" s="243"/>
      <c r="I638" s="243"/>
      <c r="J638" s="243"/>
      <c r="K638" s="243"/>
      <c r="L638" s="244"/>
      <c r="M638" s="244"/>
      <c r="N638" s="245"/>
      <c r="O638" s="184"/>
      <c r="P638" s="185"/>
      <c r="Q638" s="186"/>
      <c r="R638" s="186"/>
      <c r="S638" s="186"/>
      <c r="T638" s="186"/>
      <c r="U638" s="186"/>
      <c r="V638" s="186"/>
      <c r="W638" s="186"/>
      <c r="X638" s="186"/>
      <c r="Y638" s="186"/>
      <c r="Z638" s="186"/>
    </row>
    <row r="639" spans="1:26" x14ac:dyDescent="0.25">
      <c r="A639" s="241"/>
      <c r="B639" s="241"/>
      <c r="C639" s="242"/>
      <c r="D639" s="243"/>
      <c r="E639" s="243"/>
      <c r="F639" s="212">
        <f t="shared" si="129"/>
        <v>0</v>
      </c>
      <c r="G639" s="243"/>
      <c r="H639" s="243"/>
      <c r="I639" s="243"/>
      <c r="J639" s="243"/>
      <c r="K639" s="243"/>
      <c r="L639" s="244"/>
      <c r="M639" s="244"/>
      <c r="N639" s="245"/>
      <c r="O639" s="184"/>
      <c r="P639" s="185"/>
      <c r="Q639" s="186"/>
      <c r="R639" s="186"/>
      <c r="S639" s="186"/>
      <c r="T639" s="186"/>
      <c r="U639" s="186"/>
      <c r="V639" s="186"/>
      <c r="W639" s="186"/>
      <c r="X639" s="186"/>
      <c r="Y639" s="186"/>
      <c r="Z639" s="186"/>
    </row>
    <row r="640" spans="1:26" x14ac:dyDescent="0.25">
      <c r="A640" s="241"/>
      <c r="B640" s="241"/>
      <c r="C640" s="242"/>
      <c r="D640" s="243"/>
      <c r="E640" s="243"/>
      <c r="F640" s="212">
        <f t="shared" si="129"/>
        <v>0</v>
      </c>
      <c r="G640" s="243"/>
      <c r="H640" s="243"/>
      <c r="I640" s="243"/>
      <c r="J640" s="243"/>
      <c r="K640" s="243"/>
      <c r="L640" s="244"/>
      <c r="M640" s="244"/>
      <c r="N640" s="245"/>
      <c r="O640" s="184"/>
      <c r="P640" s="185"/>
      <c r="Q640" s="186"/>
      <c r="R640" s="186"/>
      <c r="S640" s="186"/>
      <c r="T640" s="186"/>
      <c r="U640" s="186"/>
      <c r="V640" s="186"/>
      <c r="W640" s="186"/>
      <c r="X640" s="186"/>
      <c r="Y640" s="186"/>
      <c r="Z640" s="186"/>
    </row>
    <row r="641" spans="1:26" x14ac:dyDescent="0.25">
      <c r="A641" s="241"/>
      <c r="B641" s="241"/>
      <c r="C641" s="242"/>
      <c r="D641" s="243"/>
      <c r="E641" s="243"/>
      <c r="F641" s="212">
        <f t="shared" si="129"/>
        <v>0</v>
      </c>
      <c r="G641" s="243"/>
      <c r="H641" s="243"/>
      <c r="I641" s="243"/>
      <c r="J641" s="243"/>
      <c r="K641" s="243"/>
      <c r="L641" s="244"/>
      <c r="M641" s="244"/>
      <c r="N641" s="245"/>
      <c r="O641" s="184"/>
      <c r="P641" s="185"/>
      <c r="Q641" s="186"/>
      <c r="R641" s="186"/>
      <c r="S641" s="186"/>
      <c r="T641" s="186"/>
      <c r="U641" s="186"/>
      <c r="V641" s="186"/>
      <c r="W641" s="186"/>
      <c r="X641" s="186"/>
      <c r="Y641" s="186"/>
      <c r="Z641" s="186"/>
    </row>
    <row r="642" spans="1:26" x14ac:dyDescent="0.25">
      <c r="A642" s="241"/>
      <c r="B642" s="241"/>
      <c r="C642" s="242"/>
      <c r="D642" s="243"/>
      <c r="E642" s="243"/>
      <c r="F642" s="212">
        <f t="shared" si="129"/>
        <v>0</v>
      </c>
      <c r="G642" s="243"/>
      <c r="H642" s="243"/>
      <c r="I642" s="243"/>
      <c r="J642" s="243"/>
      <c r="K642" s="243"/>
      <c r="L642" s="244"/>
      <c r="M642" s="244"/>
      <c r="N642" s="245"/>
      <c r="O642" s="184"/>
      <c r="P642" s="185"/>
      <c r="Q642" s="186"/>
      <c r="R642" s="186"/>
      <c r="S642" s="186"/>
      <c r="T642" s="186"/>
      <c r="U642" s="186"/>
      <c r="V642" s="186"/>
      <c r="W642" s="186"/>
      <c r="X642" s="186"/>
      <c r="Y642" s="186"/>
      <c r="Z642" s="186"/>
    </row>
    <row r="643" spans="1:26" x14ac:dyDescent="0.25">
      <c r="A643" s="241"/>
      <c r="B643" s="241"/>
      <c r="C643" s="242"/>
      <c r="D643" s="243"/>
      <c r="E643" s="243"/>
      <c r="F643" s="212">
        <f t="shared" si="129"/>
        <v>0</v>
      </c>
      <c r="G643" s="243"/>
      <c r="H643" s="243"/>
      <c r="I643" s="243"/>
      <c r="J643" s="243"/>
      <c r="K643" s="243"/>
      <c r="L643" s="244"/>
      <c r="M643" s="244"/>
      <c r="N643" s="245"/>
      <c r="O643" s="184"/>
      <c r="P643" s="185"/>
      <c r="Q643" s="186"/>
      <c r="R643" s="186"/>
      <c r="S643" s="186"/>
      <c r="T643" s="186"/>
      <c r="U643" s="186"/>
      <c r="V643" s="186"/>
      <c r="W643" s="186"/>
      <c r="X643" s="186"/>
      <c r="Y643" s="186"/>
      <c r="Z643" s="186"/>
    </row>
    <row r="644" spans="1:26" x14ac:dyDescent="0.25">
      <c r="A644" s="241"/>
      <c r="B644" s="241"/>
      <c r="C644" s="242"/>
      <c r="D644" s="243"/>
      <c r="E644" s="243"/>
      <c r="F644" s="212">
        <f t="shared" si="129"/>
        <v>0</v>
      </c>
      <c r="G644" s="243"/>
      <c r="H644" s="243"/>
      <c r="I644" s="243"/>
      <c r="J644" s="243"/>
      <c r="K644" s="243"/>
      <c r="L644" s="244"/>
      <c r="M644" s="244"/>
      <c r="N644" s="245"/>
      <c r="O644" s="184"/>
      <c r="P644" s="185"/>
      <c r="Q644" s="186"/>
      <c r="R644" s="186"/>
      <c r="S644" s="186"/>
      <c r="T644" s="186"/>
      <c r="U644" s="186"/>
      <c r="V644" s="186"/>
      <c r="W644" s="186"/>
      <c r="X644" s="186"/>
      <c r="Y644" s="186"/>
      <c r="Z644" s="186"/>
    </row>
    <row r="645" spans="1:26" x14ac:dyDescent="0.25">
      <c r="A645" s="241"/>
      <c r="B645" s="241"/>
      <c r="C645" s="242"/>
      <c r="D645" s="243"/>
      <c r="E645" s="243"/>
      <c r="F645" s="212">
        <f t="shared" si="129"/>
        <v>0</v>
      </c>
      <c r="G645" s="243"/>
      <c r="H645" s="243"/>
      <c r="I645" s="243"/>
      <c r="J645" s="243"/>
      <c r="K645" s="243"/>
      <c r="L645" s="244"/>
      <c r="M645" s="244"/>
      <c r="N645" s="245"/>
      <c r="O645" s="184"/>
      <c r="P645" s="185"/>
      <c r="Q645" s="186"/>
      <c r="R645" s="186"/>
      <c r="S645" s="186"/>
      <c r="T645" s="186"/>
      <c r="U645" s="186"/>
      <c r="V645" s="186"/>
      <c r="W645" s="186"/>
      <c r="X645" s="186"/>
      <c r="Y645" s="186"/>
      <c r="Z645" s="186"/>
    </row>
    <row r="646" spans="1:26" x14ac:dyDescent="0.25">
      <c r="A646" s="241"/>
      <c r="B646" s="241"/>
      <c r="C646" s="242"/>
      <c r="D646" s="243"/>
      <c r="E646" s="243"/>
      <c r="F646" s="212">
        <f t="shared" si="129"/>
        <v>0</v>
      </c>
      <c r="G646" s="243"/>
      <c r="H646" s="243"/>
      <c r="I646" s="243"/>
      <c r="J646" s="243"/>
      <c r="K646" s="243"/>
      <c r="L646" s="244"/>
      <c r="M646" s="244"/>
      <c r="N646" s="245"/>
      <c r="O646" s="184"/>
      <c r="P646" s="185"/>
      <c r="Q646" s="186"/>
      <c r="R646" s="186"/>
      <c r="S646" s="186"/>
      <c r="T646" s="186"/>
      <c r="U646" s="186"/>
      <c r="V646" s="186"/>
      <c r="W646" s="186"/>
      <c r="X646" s="186"/>
      <c r="Y646" s="186"/>
      <c r="Z646" s="186"/>
    </row>
    <row r="647" spans="1:26" x14ac:dyDescent="0.25">
      <c r="A647" s="241"/>
      <c r="B647" s="241"/>
      <c r="C647" s="242"/>
      <c r="D647" s="243"/>
      <c r="E647" s="243"/>
      <c r="F647" s="212">
        <f t="shared" si="129"/>
        <v>0</v>
      </c>
      <c r="G647" s="243"/>
      <c r="H647" s="243"/>
      <c r="I647" s="243"/>
      <c r="J647" s="243"/>
      <c r="K647" s="243"/>
      <c r="L647" s="244"/>
      <c r="M647" s="244"/>
      <c r="N647" s="245"/>
      <c r="O647" s="184"/>
      <c r="P647" s="185"/>
      <c r="Q647" s="186"/>
      <c r="R647" s="186"/>
      <c r="S647" s="186"/>
      <c r="T647" s="186"/>
      <c r="U647" s="186"/>
      <c r="V647" s="186"/>
      <c r="W647" s="186"/>
      <c r="X647" s="186"/>
      <c r="Y647" s="186"/>
      <c r="Z647" s="186"/>
    </row>
    <row r="648" spans="1:26" x14ac:dyDescent="0.25">
      <c r="A648" s="241"/>
      <c r="B648" s="241"/>
      <c r="C648" s="242"/>
      <c r="D648" s="243"/>
      <c r="E648" s="243"/>
      <c r="F648" s="212">
        <f t="shared" si="129"/>
        <v>0</v>
      </c>
      <c r="G648" s="243"/>
      <c r="H648" s="243"/>
      <c r="I648" s="243"/>
      <c r="J648" s="243"/>
      <c r="K648" s="243"/>
      <c r="L648" s="244"/>
      <c r="M648" s="244"/>
      <c r="N648" s="245"/>
      <c r="O648" s="184"/>
      <c r="P648" s="185"/>
      <c r="Q648" s="186"/>
      <c r="R648" s="186"/>
      <c r="S648" s="186"/>
      <c r="T648" s="186"/>
      <c r="U648" s="186"/>
      <c r="V648" s="186"/>
      <c r="W648" s="186"/>
      <c r="X648" s="186"/>
      <c r="Y648" s="186"/>
      <c r="Z648" s="186"/>
    </row>
    <row r="649" spans="1:26" x14ac:dyDescent="0.25">
      <c r="A649" s="241"/>
      <c r="B649" s="241"/>
      <c r="C649" s="242"/>
      <c r="D649" s="243"/>
      <c r="E649" s="243"/>
      <c r="F649" s="212">
        <f t="shared" si="129"/>
        <v>0</v>
      </c>
      <c r="G649" s="243"/>
      <c r="H649" s="243"/>
      <c r="I649" s="243"/>
      <c r="J649" s="243"/>
      <c r="K649" s="243"/>
      <c r="L649" s="244"/>
      <c r="M649" s="244"/>
      <c r="N649" s="245"/>
      <c r="O649" s="184"/>
      <c r="P649" s="185"/>
      <c r="Q649" s="186"/>
      <c r="R649" s="186"/>
      <c r="S649" s="186"/>
      <c r="T649" s="186"/>
      <c r="U649" s="186"/>
      <c r="V649" s="186"/>
      <c r="W649" s="186"/>
      <c r="X649" s="186"/>
      <c r="Y649" s="186"/>
      <c r="Z649" s="186"/>
    </row>
    <row r="650" spans="1:26" x14ac:dyDescent="0.25">
      <c r="A650" s="241"/>
      <c r="B650" s="241"/>
      <c r="C650" s="242"/>
      <c r="D650" s="243"/>
      <c r="E650" s="243"/>
      <c r="F650" s="212">
        <f t="shared" ref="F650:F704" si="131">G649*$D$2*(C650-C649)/(DATE(YEAR(C650)+1,1,1)-DATE(YEAR(C650),1,1))/100</f>
        <v>0</v>
      </c>
      <c r="G650" s="243"/>
      <c r="H650" s="243"/>
      <c r="I650" s="243"/>
      <c r="J650" s="243"/>
      <c r="K650" s="243"/>
      <c r="L650" s="244"/>
      <c r="M650" s="244"/>
      <c r="N650" s="245"/>
      <c r="O650" s="184"/>
      <c r="P650" s="185"/>
      <c r="Q650" s="186"/>
      <c r="R650" s="186"/>
      <c r="S650" s="186"/>
      <c r="T650" s="186"/>
      <c r="U650" s="186"/>
      <c r="V650" s="186"/>
      <c r="W650" s="186"/>
      <c r="X650" s="186"/>
      <c r="Y650" s="186"/>
      <c r="Z650" s="186"/>
    </row>
    <row r="651" spans="1:26" x14ac:dyDescent="0.25">
      <c r="A651" s="241"/>
      <c r="B651" s="241"/>
      <c r="C651" s="242"/>
      <c r="D651" s="243"/>
      <c r="E651" s="243"/>
      <c r="F651" s="212">
        <f t="shared" si="131"/>
        <v>0</v>
      </c>
      <c r="G651" s="243"/>
      <c r="H651" s="243"/>
      <c r="I651" s="243"/>
      <c r="J651" s="243"/>
      <c r="K651" s="243"/>
      <c r="L651" s="244"/>
      <c r="M651" s="244"/>
      <c r="N651" s="245"/>
      <c r="O651" s="184"/>
      <c r="P651" s="185"/>
      <c r="Q651" s="186"/>
      <c r="R651" s="186"/>
      <c r="S651" s="186"/>
      <c r="T651" s="186"/>
      <c r="U651" s="186"/>
      <c r="V651" s="186"/>
      <c r="W651" s="186"/>
      <c r="X651" s="186"/>
      <c r="Y651" s="186"/>
      <c r="Z651" s="186"/>
    </row>
    <row r="652" spans="1:26" x14ac:dyDescent="0.25">
      <c r="A652" s="241"/>
      <c r="B652" s="241"/>
      <c r="C652" s="242"/>
      <c r="D652" s="243"/>
      <c r="E652" s="243"/>
      <c r="F652" s="212">
        <f t="shared" si="131"/>
        <v>0</v>
      </c>
      <c r="G652" s="243"/>
      <c r="H652" s="243"/>
      <c r="I652" s="243"/>
      <c r="J652" s="243"/>
      <c r="K652" s="243"/>
      <c r="L652" s="244"/>
      <c r="M652" s="244"/>
      <c r="N652" s="245"/>
      <c r="O652" s="184"/>
      <c r="P652" s="185"/>
      <c r="Q652" s="186"/>
      <c r="R652" s="186"/>
      <c r="S652" s="186"/>
      <c r="T652" s="186"/>
      <c r="U652" s="186"/>
      <c r="V652" s="186"/>
      <c r="W652" s="186"/>
      <c r="X652" s="186"/>
      <c r="Y652" s="186"/>
      <c r="Z652" s="186"/>
    </row>
    <row r="653" spans="1:26" x14ac:dyDescent="0.25">
      <c r="A653" s="241"/>
      <c r="B653" s="241"/>
      <c r="C653" s="242"/>
      <c r="D653" s="243"/>
      <c r="E653" s="243"/>
      <c r="F653" s="212">
        <f t="shared" si="131"/>
        <v>0</v>
      </c>
      <c r="G653" s="243"/>
      <c r="H653" s="243"/>
      <c r="I653" s="243"/>
      <c r="J653" s="243"/>
      <c r="K653" s="243"/>
      <c r="L653" s="244"/>
      <c r="M653" s="244"/>
      <c r="N653" s="245"/>
      <c r="O653" s="184"/>
      <c r="P653" s="185"/>
      <c r="Q653" s="186"/>
      <c r="R653" s="186"/>
      <c r="S653" s="186"/>
      <c r="T653" s="186"/>
      <c r="U653" s="186"/>
      <c r="V653" s="186"/>
      <c r="W653" s="186"/>
      <c r="X653" s="186"/>
      <c r="Y653" s="186"/>
      <c r="Z653" s="186"/>
    </row>
    <row r="654" spans="1:26" x14ac:dyDescent="0.25">
      <c r="A654" s="241"/>
      <c r="B654" s="241"/>
      <c r="C654" s="242"/>
      <c r="D654" s="243"/>
      <c r="E654" s="243"/>
      <c r="F654" s="212">
        <f t="shared" si="131"/>
        <v>0</v>
      </c>
      <c r="G654" s="243"/>
      <c r="H654" s="243"/>
      <c r="I654" s="243"/>
      <c r="J654" s="243"/>
      <c r="K654" s="243"/>
      <c r="L654" s="244"/>
      <c r="M654" s="244"/>
      <c r="N654" s="245"/>
      <c r="O654" s="184"/>
      <c r="P654" s="185"/>
      <c r="Q654" s="186"/>
      <c r="R654" s="186"/>
      <c r="S654" s="186"/>
      <c r="T654" s="186"/>
      <c r="U654" s="186"/>
      <c r="V654" s="186"/>
      <c r="W654" s="186"/>
      <c r="X654" s="186"/>
      <c r="Y654" s="186"/>
      <c r="Z654" s="186"/>
    </row>
    <row r="655" spans="1:26" x14ac:dyDescent="0.25">
      <c r="A655" s="241"/>
      <c r="B655" s="241"/>
      <c r="C655" s="242"/>
      <c r="D655" s="243"/>
      <c r="E655" s="243"/>
      <c r="F655" s="212">
        <f t="shared" si="131"/>
        <v>0</v>
      </c>
      <c r="G655" s="243"/>
      <c r="H655" s="243"/>
      <c r="I655" s="243"/>
      <c r="J655" s="243"/>
      <c r="K655" s="243"/>
      <c r="L655" s="244"/>
      <c r="M655" s="244"/>
      <c r="N655" s="245"/>
      <c r="O655" s="184"/>
      <c r="P655" s="185"/>
      <c r="Q655" s="186"/>
      <c r="R655" s="186"/>
      <c r="S655" s="186"/>
      <c r="T655" s="186"/>
      <c r="U655" s="186"/>
      <c r="V655" s="186"/>
      <c r="W655" s="186"/>
      <c r="X655" s="186"/>
      <c r="Y655" s="186"/>
      <c r="Z655" s="186"/>
    </row>
    <row r="656" spans="1:26" x14ac:dyDescent="0.25">
      <c r="A656" s="241"/>
      <c r="B656" s="241"/>
      <c r="C656" s="242"/>
      <c r="D656" s="243"/>
      <c r="E656" s="243"/>
      <c r="F656" s="212">
        <f t="shared" si="131"/>
        <v>0</v>
      </c>
      <c r="G656" s="243"/>
      <c r="H656" s="243"/>
      <c r="I656" s="243"/>
      <c r="J656" s="243"/>
      <c r="K656" s="243"/>
      <c r="L656" s="244"/>
      <c r="M656" s="244"/>
      <c r="N656" s="245"/>
      <c r="O656" s="184"/>
      <c r="P656" s="185"/>
      <c r="Q656" s="186"/>
      <c r="R656" s="186"/>
      <c r="S656" s="186"/>
      <c r="T656" s="186"/>
      <c r="U656" s="186"/>
      <c r="V656" s="186"/>
      <c r="W656" s="186"/>
      <c r="X656" s="186"/>
      <c r="Y656" s="186"/>
      <c r="Z656" s="186"/>
    </row>
    <row r="657" spans="1:26" x14ac:dyDescent="0.25">
      <c r="A657" s="241"/>
      <c r="B657" s="241"/>
      <c r="C657" s="242"/>
      <c r="D657" s="243"/>
      <c r="E657" s="243"/>
      <c r="F657" s="212">
        <f t="shared" si="131"/>
        <v>0</v>
      </c>
      <c r="G657" s="243"/>
      <c r="H657" s="243"/>
      <c r="I657" s="243"/>
      <c r="J657" s="243"/>
      <c r="K657" s="243"/>
      <c r="L657" s="244"/>
      <c r="M657" s="244"/>
      <c r="N657" s="245"/>
      <c r="O657" s="184"/>
      <c r="P657" s="185"/>
      <c r="Q657" s="186"/>
      <c r="R657" s="186"/>
      <c r="S657" s="186"/>
      <c r="T657" s="186"/>
      <c r="U657" s="186"/>
      <c r="V657" s="186"/>
      <c r="W657" s="186"/>
      <c r="X657" s="186"/>
      <c r="Y657" s="186"/>
      <c r="Z657" s="186"/>
    </row>
    <row r="658" spans="1:26" x14ac:dyDescent="0.25">
      <c r="A658" s="241"/>
      <c r="B658" s="241"/>
      <c r="C658" s="242"/>
      <c r="D658" s="243"/>
      <c r="E658" s="243"/>
      <c r="F658" s="212">
        <f t="shared" si="131"/>
        <v>0</v>
      </c>
      <c r="G658" s="243"/>
      <c r="H658" s="243"/>
      <c r="I658" s="243"/>
      <c r="J658" s="243"/>
      <c r="K658" s="243"/>
      <c r="L658" s="244"/>
      <c r="M658" s="244"/>
      <c r="N658" s="245"/>
      <c r="O658" s="184"/>
      <c r="P658" s="185"/>
      <c r="Q658" s="186"/>
      <c r="R658" s="186"/>
      <c r="S658" s="186"/>
      <c r="T658" s="186"/>
      <c r="U658" s="186"/>
      <c r="V658" s="186"/>
      <c r="W658" s="186"/>
      <c r="X658" s="186"/>
      <c r="Y658" s="186"/>
      <c r="Z658" s="186"/>
    </row>
    <row r="659" spans="1:26" x14ac:dyDescent="0.25">
      <c r="A659" s="241"/>
      <c r="B659" s="241"/>
      <c r="C659" s="242"/>
      <c r="D659" s="243"/>
      <c r="E659" s="243"/>
      <c r="F659" s="212">
        <f t="shared" si="131"/>
        <v>0</v>
      </c>
      <c r="G659" s="243"/>
      <c r="H659" s="243"/>
      <c r="I659" s="243"/>
      <c r="J659" s="243"/>
      <c r="K659" s="243"/>
      <c r="L659" s="244"/>
      <c r="M659" s="244"/>
      <c r="N659" s="245"/>
      <c r="O659" s="184"/>
      <c r="P659" s="185"/>
      <c r="Q659" s="186"/>
      <c r="R659" s="186"/>
      <c r="S659" s="186"/>
      <c r="T659" s="186"/>
      <c r="U659" s="186"/>
      <c r="V659" s="186"/>
      <c r="W659" s="186"/>
      <c r="X659" s="186"/>
      <c r="Y659" s="186"/>
      <c r="Z659" s="186"/>
    </row>
    <row r="660" spans="1:26" x14ac:dyDescent="0.25">
      <c r="A660" s="241"/>
      <c r="B660" s="241"/>
      <c r="C660" s="242"/>
      <c r="D660" s="243"/>
      <c r="E660" s="243"/>
      <c r="F660" s="212">
        <f t="shared" si="131"/>
        <v>0</v>
      </c>
      <c r="G660" s="243"/>
      <c r="H660" s="243"/>
      <c r="I660" s="243"/>
      <c r="J660" s="243"/>
      <c r="K660" s="243"/>
      <c r="L660" s="244"/>
      <c r="M660" s="244"/>
      <c r="N660" s="245"/>
      <c r="O660" s="184"/>
      <c r="P660" s="185"/>
      <c r="Q660" s="186"/>
      <c r="R660" s="186"/>
      <c r="S660" s="186"/>
      <c r="T660" s="186"/>
      <c r="U660" s="186"/>
      <c r="V660" s="186"/>
      <c r="W660" s="186"/>
      <c r="X660" s="186"/>
      <c r="Y660" s="186"/>
      <c r="Z660" s="186"/>
    </row>
    <row r="661" spans="1:26" x14ac:dyDescent="0.25">
      <c r="A661" s="241"/>
      <c r="B661" s="241"/>
      <c r="C661" s="242"/>
      <c r="D661" s="243"/>
      <c r="E661" s="243"/>
      <c r="F661" s="212">
        <f t="shared" si="131"/>
        <v>0</v>
      </c>
      <c r="G661" s="243"/>
      <c r="H661" s="243"/>
      <c r="I661" s="243"/>
      <c r="J661" s="243"/>
      <c r="K661" s="243"/>
      <c r="L661" s="244"/>
      <c r="M661" s="244"/>
      <c r="N661" s="245"/>
      <c r="O661" s="184"/>
      <c r="P661" s="185"/>
      <c r="Q661" s="186"/>
      <c r="R661" s="186"/>
      <c r="S661" s="186"/>
      <c r="T661" s="186"/>
      <c r="U661" s="186"/>
      <c r="V661" s="186"/>
      <c r="W661" s="186"/>
      <c r="X661" s="186"/>
      <c r="Y661" s="186"/>
      <c r="Z661" s="186"/>
    </row>
    <row r="662" spans="1:26" x14ac:dyDescent="0.25">
      <c r="A662" s="241"/>
      <c r="B662" s="241"/>
      <c r="C662" s="242"/>
      <c r="D662" s="243"/>
      <c r="E662" s="243"/>
      <c r="F662" s="212">
        <f t="shared" si="131"/>
        <v>0</v>
      </c>
      <c r="G662" s="243"/>
      <c r="H662" s="243"/>
      <c r="I662" s="243"/>
      <c r="J662" s="243"/>
      <c r="K662" s="243"/>
      <c r="L662" s="244"/>
      <c r="M662" s="244"/>
      <c r="N662" s="245"/>
      <c r="O662" s="184"/>
      <c r="P662" s="185"/>
      <c r="Q662" s="186"/>
      <c r="R662" s="186"/>
      <c r="S662" s="186"/>
      <c r="T662" s="186"/>
      <c r="U662" s="186"/>
      <c r="V662" s="186"/>
      <c r="W662" s="186"/>
      <c r="X662" s="186"/>
      <c r="Y662" s="186"/>
      <c r="Z662" s="186"/>
    </row>
    <row r="663" spans="1:26" x14ac:dyDescent="0.25">
      <c r="A663" s="241"/>
      <c r="B663" s="241"/>
      <c r="C663" s="242"/>
      <c r="D663" s="243"/>
      <c r="E663" s="243"/>
      <c r="F663" s="212">
        <f t="shared" si="131"/>
        <v>0</v>
      </c>
      <c r="G663" s="243"/>
      <c r="H663" s="243"/>
      <c r="I663" s="243"/>
      <c r="J663" s="243"/>
      <c r="K663" s="243"/>
      <c r="L663" s="244"/>
      <c r="M663" s="244"/>
      <c r="N663" s="245"/>
      <c r="O663" s="184"/>
      <c r="P663" s="185"/>
      <c r="Q663" s="186"/>
      <c r="R663" s="186"/>
      <c r="S663" s="186"/>
      <c r="T663" s="186"/>
      <c r="U663" s="186"/>
      <c r="V663" s="186"/>
      <c r="W663" s="186"/>
      <c r="X663" s="186"/>
      <c r="Y663" s="186"/>
      <c r="Z663" s="186"/>
    </row>
    <row r="664" spans="1:26" x14ac:dyDescent="0.25">
      <c r="A664" s="241"/>
      <c r="B664" s="241"/>
      <c r="C664" s="242"/>
      <c r="D664" s="243"/>
      <c r="E664" s="243"/>
      <c r="F664" s="212">
        <f t="shared" si="131"/>
        <v>0</v>
      </c>
      <c r="G664" s="243"/>
      <c r="H664" s="243"/>
      <c r="I664" s="243"/>
      <c r="J664" s="243"/>
      <c r="K664" s="243"/>
      <c r="L664" s="244"/>
      <c r="M664" s="244"/>
      <c r="N664" s="245"/>
      <c r="O664" s="184"/>
      <c r="P664" s="185"/>
      <c r="Q664" s="186"/>
      <c r="R664" s="186"/>
      <c r="S664" s="186"/>
      <c r="T664" s="186"/>
      <c r="U664" s="186"/>
      <c r="V664" s="186"/>
      <c r="W664" s="186"/>
      <c r="X664" s="186"/>
      <c r="Y664" s="186"/>
      <c r="Z664" s="186"/>
    </row>
    <row r="665" spans="1:26" x14ac:dyDescent="0.25">
      <c r="A665" s="241"/>
      <c r="B665" s="241"/>
      <c r="C665" s="242"/>
      <c r="D665" s="243"/>
      <c r="E665" s="243"/>
      <c r="F665" s="212">
        <f t="shared" si="131"/>
        <v>0</v>
      </c>
      <c r="G665" s="243"/>
      <c r="H665" s="243"/>
      <c r="I665" s="243"/>
      <c r="J665" s="243"/>
      <c r="K665" s="243"/>
      <c r="L665" s="244"/>
      <c r="M665" s="244"/>
      <c r="N665" s="245"/>
      <c r="O665" s="184"/>
      <c r="P665" s="185"/>
      <c r="Q665" s="186"/>
      <c r="R665" s="186"/>
      <c r="S665" s="186"/>
      <c r="T665" s="186"/>
      <c r="U665" s="186"/>
      <c r="V665" s="186"/>
      <c r="W665" s="186"/>
      <c r="X665" s="186"/>
      <c r="Y665" s="186"/>
      <c r="Z665" s="186"/>
    </row>
    <row r="666" spans="1:26" x14ac:dyDescent="0.25">
      <c r="A666" s="241"/>
      <c r="B666" s="241"/>
      <c r="C666" s="242"/>
      <c r="D666" s="243"/>
      <c r="E666" s="243"/>
      <c r="F666" s="212">
        <f t="shared" si="131"/>
        <v>0</v>
      </c>
      <c r="G666" s="243"/>
      <c r="H666" s="243"/>
      <c r="I666" s="243"/>
      <c r="J666" s="243"/>
      <c r="K666" s="243"/>
      <c r="L666" s="244"/>
      <c r="M666" s="244"/>
      <c r="N666" s="245"/>
      <c r="O666" s="184"/>
      <c r="P666" s="185"/>
      <c r="Q666" s="186"/>
      <c r="R666" s="186"/>
      <c r="S666" s="186"/>
      <c r="T666" s="186"/>
      <c r="U666" s="186"/>
      <c r="V666" s="186"/>
      <c r="W666" s="186"/>
      <c r="X666" s="186"/>
      <c r="Y666" s="186"/>
      <c r="Z666" s="186"/>
    </row>
    <row r="667" spans="1:26" x14ac:dyDescent="0.25">
      <c r="A667" s="241"/>
      <c r="B667" s="241"/>
      <c r="C667" s="242"/>
      <c r="D667" s="243"/>
      <c r="E667" s="243"/>
      <c r="F667" s="212">
        <f t="shared" si="131"/>
        <v>0</v>
      </c>
      <c r="G667" s="243"/>
      <c r="H667" s="243"/>
      <c r="I667" s="243"/>
      <c r="J667" s="243"/>
      <c r="K667" s="243"/>
      <c r="L667" s="244"/>
      <c r="M667" s="244"/>
      <c r="N667" s="245"/>
      <c r="O667" s="184"/>
      <c r="P667" s="185"/>
      <c r="Q667" s="186"/>
      <c r="R667" s="186"/>
      <c r="S667" s="186"/>
      <c r="T667" s="186"/>
      <c r="U667" s="186"/>
      <c r="V667" s="186"/>
      <c r="W667" s="186"/>
      <c r="X667" s="186"/>
      <c r="Y667" s="186"/>
      <c r="Z667" s="186"/>
    </row>
    <row r="668" spans="1:26" x14ac:dyDescent="0.25">
      <c r="A668" s="241"/>
      <c r="B668" s="241"/>
      <c r="C668" s="242"/>
      <c r="D668" s="243"/>
      <c r="E668" s="243"/>
      <c r="F668" s="212">
        <f t="shared" si="131"/>
        <v>0</v>
      </c>
      <c r="G668" s="243"/>
      <c r="H668" s="243"/>
      <c r="I668" s="243"/>
      <c r="J668" s="243"/>
      <c r="K668" s="243"/>
      <c r="L668" s="244"/>
      <c r="M668" s="244"/>
      <c r="N668" s="245"/>
      <c r="O668" s="184"/>
      <c r="P668" s="185"/>
      <c r="Q668" s="186"/>
      <c r="R668" s="186"/>
      <c r="S668" s="186"/>
      <c r="T668" s="186"/>
      <c r="U668" s="186"/>
      <c r="V668" s="186"/>
      <c r="W668" s="186"/>
      <c r="X668" s="186"/>
      <c r="Y668" s="186"/>
      <c r="Z668" s="186"/>
    </row>
    <row r="669" spans="1:26" x14ac:dyDescent="0.25">
      <c r="A669" s="241"/>
      <c r="B669" s="241"/>
      <c r="C669" s="242"/>
      <c r="D669" s="243"/>
      <c r="E669" s="243"/>
      <c r="F669" s="212">
        <f t="shared" si="131"/>
        <v>0</v>
      </c>
      <c r="G669" s="243"/>
      <c r="H669" s="243"/>
      <c r="I669" s="243"/>
      <c r="J669" s="243"/>
      <c r="K669" s="243"/>
      <c r="L669" s="244"/>
      <c r="M669" s="244"/>
      <c r="N669" s="245"/>
      <c r="O669" s="184"/>
      <c r="P669" s="185"/>
      <c r="Q669" s="186"/>
      <c r="R669" s="186"/>
      <c r="S669" s="186"/>
      <c r="T669" s="186"/>
      <c r="U669" s="186"/>
      <c r="V669" s="186"/>
      <c r="W669" s="186"/>
      <c r="X669" s="186"/>
      <c r="Y669" s="186"/>
      <c r="Z669" s="186"/>
    </row>
    <row r="670" spans="1:26" x14ac:dyDescent="0.25">
      <c r="A670" s="241"/>
      <c r="B670" s="241"/>
      <c r="C670" s="242"/>
      <c r="D670" s="243"/>
      <c r="E670" s="243"/>
      <c r="F670" s="212">
        <f t="shared" si="131"/>
        <v>0</v>
      </c>
      <c r="G670" s="243"/>
      <c r="H670" s="243"/>
      <c r="I670" s="243"/>
      <c r="J670" s="243"/>
      <c r="K670" s="243"/>
      <c r="L670" s="244"/>
      <c r="M670" s="244"/>
      <c r="N670" s="245"/>
      <c r="O670" s="184"/>
      <c r="P670" s="185"/>
      <c r="Q670" s="186"/>
      <c r="R670" s="186"/>
      <c r="S670" s="186"/>
      <c r="T670" s="186"/>
      <c r="U670" s="186"/>
      <c r="V670" s="186"/>
      <c r="W670" s="186"/>
      <c r="X670" s="186"/>
      <c r="Y670" s="186"/>
      <c r="Z670" s="186"/>
    </row>
    <row r="671" spans="1:26" x14ac:dyDescent="0.25">
      <c r="A671" s="241"/>
      <c r="B671" s="241"/>
      <c r="C671" s="242"/>
      <c r="D671" s="243"/>
      <c r="E671" s="243"/>
      <c r="F671" s="212">
        <f t="shared" si="131"/>
        <v>0</v>
      </c>
      <c r="G671" s="243"/>
      <c r="H671" s="243"/>
      <c r="I671" s="243"/>
      <c r="J671" s="243"/>
      <c r="K671" s="243"/>
      <c r="L671" s="244"/>
      <c r="M671" s="244"/>
      <c r="N671" s="245"/>
      <c r="O671" s="184"/>
      <c r="P671" s="185"/>
      <c r="Q671" s="186"/>
      <c r="R671" s="186"/>
      <c r="S671" s="186"/>
      <c r="T671" s="186"/>
      <c r="U671" s="186"/>
      <c r="V671" s="186"/>
      <c r="W671" s="186"/>
      <c r="X671" s="186"/>
      <c r="Y671" s="186"/>
      <c r="Z671" s="186"/>
    </row>
    <row r="672" spans="1:26" x14ac:dyDescent="0.25">
      <c r="A672" s="241"/>
      <c r="B672" s="241"/>
      <c r="C672" s="242"/>
      <c r="D672" s="243"/>
      <c r="E672" s="243"/>
      <c r="F672" s="212">
        <f t="shared" si="131"/>
        <v>0</v>
      </c>
      <c r="G672" s="243"/>
      <c r="H672" s="243"/>
      <c r="I672" s="243"/>
      <c r="J672" s="243"/>
      <c r="K672" s="243"/>
      <c r="L672" s="244"/>
      <c r="M672" s="244"/>
      <c r="N672" s="245"/>
      <c r="O672" s="184"/>
      <c r="P672" s="185"/>
      <c r="Q672" s="186"/>
      <c r="R672" s="186"/>
      <c r="S672" s="186"/>
      <c r="T672" s="186"/>
      <c r="U672" s="186"/>
      <c r="V672" s="186"/>
      <c r="W672" s="186"/>
      <c r="X672" s="186"/>
      <c r="Y672" s="186"/>
      <c r="Z672" s="186"/>
    </row>
    <row r="673" spans="1:26" x14ac:dyDescent="0.25">
      <c r="A673" s="241"/>
      <c r="B673" s="241"/>
      <c r="C673" s="242"/>
      <c r="D673" s="243"/>
      <c r="E673" s="243"/>
      <c r="F673" s="212">
        <f t="shared" si="131"/>
        <v>0</v>
      </c>
      <c r="G673" s="243"/>
      <c r="H673" s="243"/>
      <c r="I673" s="243"/>
      <c r="J673" s="243"/>
      <c r="K673" s="243"/>
      <c r="L673" s="244"/>
      <c r="M673" s="244"/>
      <c r="N673" s="245"/>
      <c r="O673" s="184"/>
      <c r="P673" s="185"/>
      <c r="Q673" s="186"/>
      <c r="R673" s="186"/>
      <c r="S673" s="186"/>
      <c r="T673" s="186"/>
      <c r="U673" s="186"/>
      <c r="V673" s="186"/>
      <c r="W673" s="186"/>
      <c r="X673" s="186"/>
      <c r="Y673" s="186"/>
      <c r="Z673" s="186"/>
    </row>
    <row r="674" spans="1:26" x14ac:dyDescent="0.25">
      <c r="A674" s="241"/>
      <c r="B674" s="241"/>
      <c r="C674" s="242"/>
      <c r="D674" s="243"/>
      <c r="E674" s="243"/>
      <c r="F674" s="212">
        <f t="shared" si="131"/>
        <v>0</v>
      </c>
      <c r="G674" s="243"/>
      <c r="H674" s="243"/>
      <c r="I674" s="243"/>
      <c r="J674" s="243"/>
      <c r="K674" s="243"/>
      <c r="L674" s="244"/>
      <c r="M674" s="244"/>
      <c r="N674" s="245"/>
      <c r="O674" s="184"/>
      <c r="P674" s="185"/>
      <c r="Q674" s="186"/>
      <c r="R674" s="186"/>
      <c r="S674" s="186"/>
      <c r="T674" s="186"/>
      <c r="U674" s="186"/>
      <c r="V674" s="186"/>
      <c r="W674" s="186"/>
      <c r="X674" s="186"/>
      <c r="Y674" s="186"/>
      <c r="Z674" s="186"/>
    </row>
    <row r="675" spans="1:26" x14ac:dyDescent="0.25">
      <c r="A675" s="241"/>
      <c r="B675" s="241"/>
      <c r="C675" s="242"/>
      <c r="D675" s="243"/>
      <c r="E675" s="243"/>
      <c r="F675" s="212">
        <f t="shared" si="131"/>
        <v>0</v>
      </c>
      <c r="G675" s="243"/>
      <c r="H675" s="243"/>
      <c r="I675" s="243"/>
      <c r="J675" s="243"/>
      <c r="K675" s="243"/>
      <c r="L675" s="244"/>
      <c r="M675" s="244"/>
      <c r="N675" s="245"/>
      <c r="O675" s="184"/>
      <c r="P675" s="185"/>
      <c r="Q675" s="186"/>
      <c r="R675" s="186"/>
      <c r="S675" s="186"/>
      <c r="T675" s="186"/>
      <c r="U675" s="186"/>
      <c r="V675" s="186"/>
      <c r="W675" s="186"/>
      <c r="X675" s="186"/>
      <c r="Y675" s="186"/>
      <c r="Z675" s="186"/>
    </row>
    <row r="676" spans="1:26" x14ac:dyDescent="0.25">
      <c r="A676" s="241"/>
      <c r="B676" s="241"/>
      <c r="C676" s="242"/>
      <c r="D676" s="243"/>
      <c r="E676" s="243"/>
      <c r="F676" s="212">
        <f t="shared" si="131"/>
        <v>0</v>
      </c>
      <c r="G676" s="243"/>
      <c r="H676" s="243"/>
      <c r="I676" s="243"/>
      <c r="J676" s="243"/>
      <c r="K676" s="243"/>
      <c r="L676" s="244"/>
      <c r="M676" s="244"/>
      <c r="N676" s="245"/>
      <c r="O676" s="184"/>
      <c r="P676" s="185"/>
      <c r="Q676" s="186"/>
      <c r="R676" s="186"/>
      <c r="S676" s="186"/>
      <c r="T676" s="186"/>
      <c r="U676" s="186"/>
      <c r="V676" s="186"/>
      <c r="W676" s="186"/>
      <c r="X676" s="186"/>
      <c r="Y676" s="186"/>
      <c r="Z676" s="186"/>
    </row>
    <row r="677" spans="1:26" x14ac:dyDescent="0.25">
      <c r="A677" s="241"/>
      <c r="B677" s="241"/>
      <c r="C677" s="242"/>
      <c r="D677" s="243"/>
      <c r="E677" s="243"/>
      <c r="F677" s="212">
        <f t="shared" si="131"/>
        <v>0</v>
      </c>
      <c r="G677" s="243"/>
      <c r="H677" s="243"/>
      <c r="I677" s="243"/>
      <c r="J677" s="243"/>
      <c r="K677" s="243"/>
      <c r="L677" s="244"/>
      <c r="M677" s="244"/>
      <c r="N677" s="245"/>
      <c r="O677" s="184"/>
      <c r="P677" s="185"/>
      <c r="Q677" s="186"/>
      <c r="R677" s="186"/>
      <c r="S677" s="186"/>
      <c r="T677" s="186"/>
      <c r="U677" s="186"/>
      <c r="V677" s="186"/>
      <c r="W677" s="186"/>
      <c r="X677" s="186"/>
      <c r="Y677" s="186"/>
      <c r="Z677" s="186"/>
    </row>
    <row r="678" spans="1:26" x14ac:dyDescent="0.25">
      <c r="A678" s="241"/>
      <c r="B678" s="241"/>
      <c r="C678" s="242"/>
      <c r="D678" s="243"/>
      <c r="E678" s="243"/>
      <c r="F678" s="212">
        <f t="shared" si="131"/>
        <v>0</v>
      </c>
      <c r="G678" s="243"/>
      <c r="H678" s="243"/>
      <c r="I678" s="243"/>
      <c r="J678" s="243"/>
      <c r="K678" s="243"/>
      <c r="L678" s="244"/>
      <c r="M678" s="244"/>
      <c r="N678" s="245"/>
      <c r="O678" s="184"/>
      <c r="P678" s="185"/>
      <c r="Q678" s="186"/>
      <c r="R678" s="186"/>
      <c r="S678" s="186"/>
      <c r="T678" s="186"/>
      <c r="U678" s="186"/>
      <c r="V678" s="186"/>
      <c r="W678" s="186"/>
      <c r="X678" s="186"/>
      <c r="Y678" s="186"/>
      <c r="Z678" s="186"/>
    </row>
    <row r="679" spans="1:26" x14ac:dyDescent="0.25">
      <c r="A679" s="241"/>
      <c r="B679" s="241"/>
      <c r="C679" s="242"/>
      <c r="D679" s="243"/>
      <c r="E679" s="243"/>
      <c r="F679" s="212">
        <f t="shared" si="131"/>
        <v>0</v>
      </c>
      <c r="G679" s="243"/>
      <c r="H679" s="243"/>
      <c r="I679" s="243"/>
      <c r="J679" s="243"/>
      <c r="K679" s="243"/>
      <c r="L679" s="244"/>
      <c r="M679" s="244"/>
      <c r="N679" s="245"/>
      <c r="O679" s="184"/>
      <c r="P679" s="185"/>
      <c r="Q679" s="186"/>
      <c r="R679" s="186"/>
      <c r="S679" s="186"/>
      <c r="T679" s="186"/>
      <c r="U679" s="186"/>
      <c r="V679" s="186"/>
      <c r="W679" s="186"/>
      <c r="X679" s="186"/>
      <c r="Y679" s="186"/>
      <c r="Z679" s="186"/>
    </row>
    <row r="680" spans="1:26" x14ac:dyDescent="0.25">
      <c r="A680" s="241"/>
      <c r="B680" s="241"/>
      <c r="C680" s="242"/>
      <c r="D680" s="243"/>
      <c r="E680" s="243"/>
      <c r="F680" s="212">
        <f t="shared" si="131"/>
        <v>0</v>
      </c>
      <c r="G680" s="243"/>
      <c r="H680" s="243"/>
      <c r="I680" s="243"/>
      <c r="J680" s="243"/>
      <c r="K680" s="243"/>
      <c r="L680" s="244"/>
      <c r="M680" s="244"/>
      <c r="N680" s="245"/>
      <c r="O680" s="184"/>
      <c r="P680" s="185"/>
      <c r="Q680" s="186"/>
      <c r="R680" s="186"/>
      <c r="S680" s="186"/>
      <c r="T680" s="186"/>
      <c r="U680" s="186"/>
      <c r="V680" s="186"/>
      <c r="W680" s="186"/>
      <c r="X680" s="186"/>
      <c r="Y680" s="186"/>
      <c r="Z680" s="186"/>
    </row>
    <row r="681" spans="1:26" x14ac:dyDescent="0.25">
      <c r="A681" s="241"/>
      <c r="B681" s="241"/>
      <c r="C681" s="242"/>
      <c r="D681" s="243"/>
      <c r="E681" s="243"/>
      <c r="F681" s="212">
        <f t="shared" si="131"/>
        <v>0</v>
      </c>
      <c r="G681" s="243"/>
      <c r="H681" s="243"/>
      <c r="I681" s="243"/>
      <c r="J681" s="243"/>
      <c r="K681" s="243"/>
      <c r="L681" s="244"/>
      <c r="M681" s="244"/>
      <c r="N681" s="245"/>
      <c r="O681" s="184"/>
      <c r="P681" s="185"/>
      <c r="Q681" s="186"/>
      <c r="R681" s="186"/>
      <c r="S681" s="186"/>
      <c r="T681" s="186"/>
      <c r="U681" s="186"/>
      <c r="V681" s="186"/>
      <c r="W681" s="186"/>
      <c r="X681" s="186"/>
      <c r="Y681" s="186"/>
      <c r="Z681" s="186"/>
    </row>
    <row r="682" spans="1:26" x14ac:dyDescent="0.25">
      <c r="A682" s="241"/>
      <c r="B682" s="241"/>
      <c r="C682" s="242"/>
      <c r="D682" s="243"/>
      <c r="E682" s="243"/>
      <c r="F682" s="212">
        <f t="shared" si="131"/>
        <v>0</v>
      </c>
      <c r="G682" s="243"/>
      <c r="H682" s="243"/>
      <c r="I682" s="243"/>
      <c r="J682" s="243"/>
      <c r="K682" s="243"/>
      <c r="L682" s="244"/>
      <c r="M682" s="244"/>
      <c r="N682" s="245"/>
      <c r="O682" s="184"/>
      <c r="P682" s="185"/>
      <c r="Q682" s="186"/>
      <c r="R682" s="186"/>
      <c r="S682" s="186"/>
      <c r="T682" s="186"/>
      <c r="U682" s="186"/>
      <c r="V682" s="186"/>
      <c r="W682" s="186"/>
      <c r="X682" s="186"/>
      <c r="Y682" s="186"/>
      <c r="Z682" s="186"/>
    </row>
    <row r="683" spans="1:26" x14ac:dyDescent="0.25">
      <c r="A683" s="241"/>
      <c r="B683" s="241"/>
      <c r="C683" s="242"/>
      <c r="D683" s="243"/>
      <c r="E683" s="243"/>
      <c r="F683" s="212">
        <f t="shared" si="131"/>
        <v>0</v>
      </c>
      <c r="G683" s="243"/>
      <c r="H683" s="243"/>
      <c r="I683" s="243"/>
      <c r="J683" s="243"/>
      <c r="K683" s="243"/>
      <c r="L683" s="244"/>
      <c r="M683" s="244"/>
      <c r="N683" s="245"/>
      <c r="O683" s="184"/>
      <c r="P683" s="185"/>
      <c r="Q683" s="186"/>
      <c r="R683" s="186"/>
      <c r="S683" s="186"/>
      <c r="T683" s="186"/>
      <c r="U683" s="186"/>
      <c r="V683" s="186"/>
      <c r="W683" s="186"/>
      <c r="X683" s="186"/>
      <c r="Y683" s="186"/>
      <c r="Z683" s="186"/>
    </row>
    <row r="684" spans="1:26" x14ac:dyDescent="0.25">
      <c r="A684" s="241"/>
      <c r="B684" s="241"/>
      <c r="C684" s="242"/>
      <c r="D684" s="243"/>
      <c r="E684" s="243"/>
      <c r="F684" s="212">
        <f t="shared" si="131"/>
        <v>0</v>
      </c>
      <c r="G684" s="243"/>
      <c r="H684" s="243"/>
      <c r="I684" s="243"/>
      <c r="J684" s="243"/>
      <c r="K684" s="243"/>
      <c r="L684" s="244"/>
      <c r="M684" s="244"/>
      <c r="N684" s="245"/>
      <c r="O684" s="184"/>
      <c r="P684" s="185"/>
      <c r="Q684" s="186"/>
      <c r="R684" s="186"/>
      <c r="S684" s="186"/>
      <c r="T684" s="186"/>
      <c r="U684" s="186"/>
      <c r="V684" s="186"/>
      <c r="W684" s="186"/>
      <c r="X684" s="186"/>
      <c r="Y684" s="186"/>
      <c r="Z684" s="186"/>
    </row>
    <row r="685" spans="1:26" x14ac:dyDescent="0.25">
      <c r="A685" s="241"/>
      <c r="B685" s="241"/>
      <c r="C685" s="242"/>
      <c r="D685" s="243"/>
      <c r="E685" s="243"/>
      <c r="F685" s="212">
        <f t="shared" si="131"/>
        <v>0</v>
      </c>
      <c r="G685" s="243"/>
      <c r="H685" s="243"/>
      <c r="I685" s="243"/>
      <c r="J685" s="243"/>
      <c r="K685" s="243"/>
      <c r="L685" s="244"/>
      <c r="M685" s="244"/>
      <c r="N685" s="245"/>
      <c r="O685" s="184"/>
      <c r="P685" s="185"/>
      <c r="Q685" s="186"/>
      <c r="R685" s="186"/>
      <c r="S685" s="186"/>
      <c r="T685" s="186"/>
      <c r="U685" s="186"/>
      <c r="V685" s="186"/>
      <c r="W685" s="186"/>
      <c r="X685" s="186"/>
      <c r="Y685" s="186"/>
      <c r="Z685" s="186"/>
    </row>
    <row r="686" spans="1:26" x14ac:dyDescent="0.25">
      <c r="A686" s="241"/>
      <c r="B686" s="241"/>
      <c r="C686" s="242"/>
      <c r="D686" s="243"/>
      <c r="E686" s="243"/>
      <c r="F686" s="212">
        <f t="shared" si="131"/>
        <v>0</v>
      </c>
      <c r="G686" s="243"/>
      <c r="H686" s="243"/>
      <c r="I686" s="243"/>
      <c r="J686" s="243"/>
      <c r="K686" s="243"/>
      <c r="L686" s="244"/>
      <c r="M686" s="244"/>
      <c r="N686" s="245"/>
      <c r="O686" s="184"/>
      <c r="P686" s="185"/>
      <c r="Q686" s="186"/>
      <c r="R686" s="186"/>
      <c r="S686" s="186"/>
      <c r="T686" s="186"/>
      <c r="U686" s="186"/>
      <c r="V686" s="186"/>
      <c r="W686" s="186"/>
      <c r="X686" s="186"/>
      <c r="Y686" s="186"/>
      <c r="Z686" s="186"/>
    </row>
    <row r="687" spans="1:26" x14ac:dyDescent="0.25">
      <c r="A687" s="241"/>
      <c r="B687" s="241"/>
      <c r="C687" s="242"/>
      <c r="D687" s="243"/>
      <c r="E687" s="243"/>
      <c r="F687" s="212">
        <f t="shared" si="131"/>
        <v>0</v>
      </c>
      <c r="G687" s="243"/>
      <c r="H687" s="243"/>
      <c r="I687" s="243"/>
      <c r="J687" s="243"/>
      <c r="K687" s="243"/>
      <c r="L687" s="244"/>
      <c r="M687" s="244"/>
      <c r="N687" s="245"/>
      <c r="O687" s="184"/>
      <c r="P687" s="185"/>
      <c r="Q687" s="186"/>
      <c r="R687" s="186"/>
      <c r="S687" s="186"/>
      <c r="T687" s="186"/>
      <c r="U687" s="186"/>
      <c r="V687" s="186"/>
      <c r="W687" s="186"/>
      <c r="X687" s="186"/>
      <c r="Y687" s="186"/>
      <c r="Z687" s="186"/>
    </row>
    <row r="688" spans="1:26" x14ac:dyDescent="0.25">
      <c r="A688" s="241"/>
      <c r="B688" s="241"/>
      <c r="C688" s="242"/>
      <c r="D688" s="243"/>
      <c r="E688" s="243"/>
      <c r="F688" s="212">
        <f t="shared" si="131"/>
        <v>0</v>
      </c>
      <c r="G688" s="243"/>
      <c r="H688" s="243"/>
      <c r="I688" s="243"/>
      <c r="J688" s="243"/>
      <c r="K688" s="243"/>
      <c r="L688" s="244"/>
      <c r="M688" s="244"/>
      <c r="N688" s="245"/>
      <c r="O688" s="184"/>
      <c r="P688" s="185"/>
      <c r="Q688" s="186"/>
      <c r="R688" s="186"/>
      <c r="S688" s="186"/>
      <c r="T688" s="186"/>
      <c r="U688" s="186"/>
      <c r="V688" s="186"/>
      <c r="W688" s="186"/>
      <c r="X688" s="186"/>
      <c r="Y688" s="186"/>
      <c r="Z688" s="186"/>
    </row>
    <row r="689" spans="1:26" x14ac:dyDescent="0.25">
      <c r="A689" s="241"/>
      <c r="B689" s="241"/>
      <c r="C689" s="242"/>
      <c r="D689" s="243"/>
      <c r="E689" s="243"/>
      <c r="F689" s="212">
        <f t="shared" si="131"/>
        <v>0</v>
      </c>
      <c r="G689" s="243"/>
      <c r="H689" s="243"/>
      <c r="I689" s="243"/>
      <c r="J689" s="243"/>
      <c r="K689" s="243"/>
      <c r="L689" s="244"/>
      <c r="M689" s="244"/>
      <c r="N689" s="245"/>
      <c r="O689" s="184"/>
      <c r="P689" s="185"/>
      <c r="Q689" s="186"/>
      <c r="R689" s="186"/>
      <c r="S689" s="186"/>
      <c r="T689" s="186"/>
      <c r="U689" s="186"/>
      <c r="V689" s="186"/>
      <c r="W689" s="186"/>
      <c r="X689" s="186"/>
      <c r="Y689" s="186"/>
      <c r="Z689" s="186"/>
    </row>
    <row r="690" spans="1:26" x14ac:dyDescent="0.25">
      <c r="A690" s="241"/>
      <c r="B690" s="241"/>
      <c r="C690" s="242"/>
      <c r="D690" s="243"/>
      <c r="E690" s="243"/>
      <c r="F690" s="212">
        <f t="shared" si="131"/>
        <v>0</v>
      </c>
      <c r="G690" s="243"/>
      <c r="H690" s="243"/>
      <c r="I690" s="243"/>
      <c r="J690" s="243"/>
      <c r="K690" s="243"/>
      <c r="L690" s="244"/>
      <c r="M690" s="244"/>
      <c r="N690" s="245"/>
      <c r="O690" s="184"/>
      <c r="P690" s="185"/>
      <c r="Q690" s="186"/>
      <c r="R690" s="186"/>
      <c r="S690" s="186"/>
      <c r="T690" s="186"/>
      <c r="U690" s="186"/>
      <c r="V690" s="186"/>
      <c r="W690" s="186"/>
      <c r="X690" s="186"/>
      <c r="Y690" s="186"/>
      <c r="Z690" s="186"/>
    </row>
    <row r="691" spans="1:26" x14ac:dyDescent="0.25">
      <c r="A691" s="241"/>
      <c r="B691" s="241"/>
      <c r="C691" s="242"/>
      <c r="D691" s="243"/>
      <c r="E691" s="243"/>
      <c r="F691" s="212">
        <f t="shared" si="131"/>
        <v>0</v>
      </c>
      <c r="G691" s="243"/>
      <c r="H691" s="243"/>
      <c r="I691" s="243"/>
      <c r="J691" s="243"/>
      <c r="K691" s="243"/>
      <c r="L691" s="244"/>
      <c r="M691" s="244"/>
      <c r="N691" s="245"/>
      <c r="O691" s="184"/>
      <c r="P691" s="185"/>
      <c r="Q691" s="186"/>
      <c r="R691" s="186"/>
      <c r="S691" s="186"/>
      <c r="T691" s="186"/>
      <c r="U691" s="186"/>
      <c r="V691" s="186"/>
      <c r="W691" s="186"/>
      <c r="X691" s="186"/>
      <c r="Y691" s="186"/>
      <c r="Z691" s="186"/>
    </row>
    <row r="692" spans="1:26" x14ac:dyDescent="0.25">
      <c r="A692" s="241"/>
      <c r="B692" s="241"/>
      <c r="C692" s="242"/>
      <c r="D692" s="243"/>
      <c r="E692" s="243"/>
      <c r="F692" s="212">
        <f t="shared" si="131"/>
        <v>0</v>
      </c>
      <c r="G692" s="243"/>
      <c r="H692" s="243"/>
      <c r="I692" s="243"/>
      <c r="J692" s="243"/>
      <c r="K692" s="243"/>
      <c r="L692" s="244"/>
      <c r="M692" s="244"/>
      <c r="N692" s="245"/>
      <c r="O692" s="184"/>
      <c r="P692" s="185"/>
      <c r="Q692" s="186"/>
      <c r="R692" s="186"/>
      <c r="S692" s="186"/>
      <c r="T692" s="186"/>
      <c r="U692" s="186"/>
      <c r="V692" s="186"/>
      <c r="W692" s="186"/>
      <c r="X692" s="186"/>
      <c r="Y692" s="186"/>
      <c r="Z692" s="186"/>
    </row>
    <row r="693" spans="1:26" x14ac:dyDescent="0.25">
      <c r="A693" s="241"/>
      <c r="B693" s="241"/>
      <c r="C693" s="242"/>
      <c r="D693" s="243"/>
      <c r="E693" s="243"/>
      <c r="F693" s="212">
        <f t="shared" si="131"/>
        <v>0</v>
      </c>
      <c r="G693" s="243"/>
      <c r="H693" s="243"/>
      <c r="I693" s="243"/>
      <c r="J693" s="243"/>
      <c r="K693" s="243"/>
      <c r="L693" s="244"/>
      <c r="M693" s="244"/>
      <c r="N693" s="245"/>
      <c r="O693" s="184"/>
      <c r="P693" s="185"/>
      <c r="Q693" s="186"/>
      <c r="R693" s="186"/>
      <c r="S693" s="186"/>
      <c r="T693" s="186"/>
      <c r="U693" s="186"/>
      <c r="V693" s="186"/>
      <c r="W693" s="186"/>
      <c r="X693" s="186"/>
      <c r="Y693" s="186"/>
      <c r="Z693" s="186"/>
    </row>
    <row r="694" spans="1:26" x14ac:dyDescent="0.25">
      <c r="A694" s="241"/>
      <c r="B694" s="241"/>
      <c r="C694" s="242"/>
      <c r="D694" s="243"/>
      <c r="E694" s="243"/>
      <c r="F694" s="212">
        <f t="shared" si="131"/>
        <v>0</v>
      </c>
      <c r="G694" s="243"/>
      <c r="H694" s="243"/>
      <c r="I694" s="243"/>
      <c r="J694" s="243"/>
      <c r="K694" s="243"/>
      <c r="L694" s="244"/>
      <c r="M694" s="244"/>
      <c r="N694" s="245"/>
      <c r="O694" s="184"/>
      <c r="P694" s="185"/>
      <c r="Q694" s="186"/>
      <c r="R694" s="186"/>
      <c r="S694" s="186"/>
      <c r="T694" s="186"/>
      <c r="U694" s="186"/>
      <c r="V694" s="186"/>
      <c r="W694" s="186"/>
      <c r="X694" s="186"/>
      <c r="Y694" s="186"/>
      <c r="Z694" s="186"/>
    </row>
    <row r="695" spans="1:26" x14ac:dyDescent="0.25">
      <c r="A695" s="241"/>
      <c r="B695" s="241"/>
      <c r="C695" s="242"/>
      <c r="D695" s="243"/>
      <c r="E695" s="243"/>
      <c r="F695" s="212">
        <f t="shared" si="131"/>
        <v>0</v>
      </c>
      <c r="G695" s="243"/>
      <c r="H695" s="243"/>
      <c r="I695" s="243"/>
      <c r="J695" s="243"/>
      <c r="K695" s="243"/>
      <c r="L695" s="244"/>
      <c r="M695" s="244"/>
      <c r="N695" s="245"/>
      <c r="O695" s="184"/>
      <c r="P695" s="185"/>
      <c r="Q695" s="186"/>
      <c r="R695" s="186"/>
      <c r="S695" s="186"/>
      <c r="T695" s="186"/>
      <c r="U695" s="186"/>
      <c r="V695" s="186"/>
      <c r="W695" s="186"/>
      <c r="X695" s="186"/>
      <c r="Y695" s="186"/>
      <c r="Z695" s="186"/>
    </row>
    <row r="696" spans="1:26" x14ac:dyDescent="0.25">
      <c r="A696" s="241"/>
      <c r="B696" s="241"/>
      <c r="C696" s="242"/>
      <c r="D696" s="243"/>
      <c r="E696" s="243"/>
      <c r="F696" s="212">
        <f t="shared" si="131"/>
        <v>0</v>
      </c>
      <c r="G696" s="243"/>
      <c r="H696" s="243"/>
      <c r="I696" s="243"/>
      <c r="J696" s="243"/>
      <c r="K696" s="243"/>
      <c r="L696" s="244"/>
      <c r="M696" s="244"/>
      <c r="N696" s="245"/>
      <c r="O696" s="184"/>
      <c r="P696" s="185"/>
      <c r="Q696" s="186"/>
      <c r="R696" s="186"/>
      <c r="S696" s="186"/>
      <c r="T696" s="186"/>
      <c r="U696" s="186"/>
      <c r="V696" s="186"/>
      <c r="W696" s="186"/>
      <c r="X696" s="186"/>
      <c r="Y696" s="186"/>
      <c r="Z696" s="186"/>
    </row>
    <row r="697" spans="1:26" x14ac:dyDescent="0.25">
      <c r="A697" s="241"/>
      <c r="B697" s="241"/>
      <c r="C697" s="242"/>
      <c r="D697" s="243"/>
      <c r="E697" s="243"/>
      <c r="F697" s="212">
        <f t="shared" si="131"/>
        <v>0</v>
      </c>
      <c r="G697" s="243"/>
      <c r="H697" s="243"/>
      <c r="I697" s="243"/>
      <c r="J697" s="243"/>
      <c r="K697" s="243"/>
      <c r="L697" s="244"/>
      <c r="M697" s="244"/>
      <c r="N697" s="245"/>
      <c r="O697" s="184"/>
      <c r="P697" s="185"/>
      <c r="Q697" s="186"/>
      <c r="R697" s="186"/>
      <c r="S697" s="186"/>
      <c r="T697" s="186"/>
      <c r="U697" s="186"/>
      <c r="V697" s="186"/>
      <c r="W697" s="186"/>
      <c r="X697" s="186"/>
      <c r="Y697" s="186"/>
      <c r="Z697" s="186"/>
    </row>
    <row r="698" spans="1:26" x14ac:dyDescent="0.25">
      <c r="A698" s="241"/>
      <c r="B698" s="241"/>
      <c r="C698" s="242"/>
      <c r="D698" s="243"/>
      <c r="E698" s="243"/>
      <c r="F698" s="212">
        <f t="shared" si="131"/>
        <v>0</v>
      </c>
      <c r="G698" s="243"/>
      <c r="H698" s="243"/>
      <c r="I698" s="243"/>
      <c r="J698" s="243"/>
      <c r="K698" s="243"/>
      <c r="L698" s="244"/>
      <c r="M698" s="244"/>
      <c r="N698" s="245"/>
      <c r="O698" s="184"/>
      <c r="P698" s="185"/>
      <c r="Q698" s="186"/>
      <c r="R698" s="186"/>
      <c r="S698" s="186"/>
      <c r="T698" s="186"/>
      <c r="U698" s="186"/>
      <c r="V698" s="186"/>
      <c r="W698" s="186"/>
      <c r="X698" s="186"/>
      <c r="Y698" s="186"/>
      <c r="Z698" s="186"/>
    </row>
    <row r="699" spans="1:26" x14ac:dyDescent="0.25">
      <c r="A699" s="241"/>
      <c r="B699" s="241"/>
      <c r="C699" s="242"/>
      <c r="D699" s="243"/>
      <c r="E699" s="243"/>
      <c r="F699" s="212">
        <f t="shared" si="131"/>
        <v>0</v>
      </c>
      <c r="G699" s="243"/>
      <c r="H699" s="243"/>
      <c r="I699" s="243"/>
      <c r="J699" s="243"/>
      <c r="K699" s="243"/>
      <c r="L699" s="244"/>
      <c r="M699" s="244"/>
      <c r="N699" s="245"/>
      <c r="O699" s="184"/>
      <c r="P699" s="185"/>
      <c r="Q699" s="186"/>
      <c r="R699" s="186"/>
      <c r="S699" s="186"/>
      <c r="T699" s="186"/>
      <c r="U699" s="186"/>
      <c r="V699" s="186"/>
      <c r="W699" s="186"/>
      <c r="X699" s="186"/>
      <c r="Y699" s="186"/>
      <c r="Z699" s="186"/>
    </row>
    <row r="700" spans="1:26" x14ac:dyDescent="0.25">
      <c r="A700" s="241"/>
      <c r="B700" s="241"/>
      <c r="C700" s="242"/>
      <c r="D700" s="243"/>
      <c r="E700" s="243"/>
      <c r="F700" s="212">
        <f t="shared" si="131"/>
        <v>0</v>
      </c>
      <c r="G700" s="243"/>
      <c r="H700" s="243"/>
      <c r="I700" s="243"/>
      <c r="J700" s="243"/>
      <c r="K700" s="243"/>
      <c r="L700" s="244"/>
      <c r="M700" s="244"/>
      <c r="N700" s="245"/>
      <c r="O700" s="184"/>
      <c r="P700" s="185"/>
      <c r="Q700" s="186"/>
      <c r="R700" s="186"/>
      <c r="S700" s="186"/>
      <c r="T700" s="186"/>
      <c r="U700" s="186"/>
      <c r="V700" s="186"/>
      <c r="W700" s="186"/>
      <c r="X700" s="186"/>
      <c r="Y700" s="186"/>
      <c r="Z700" s="186"/>
    </row>
    <row r="701" spans="1:26" x14ac:dyDescent="0.25">
      <c r="A701" s="241"/>
      <c r="B701" s="241"/>
      <c r="C701" s="242"/>
      <c r="D701" s="243"/>
      <c r="E701" s="243"/>
      <c r="F701" s="212">
        <f t="shared" si="131"/>
        <v>0</v>
      </c>
      <c r="G701" s="243"/>
      <c r="H701" s="243"/>
      <c r="I701" s="243"/>
      <c r="J701" s="243"/>
      <c r="K701" s="243"/>
      <c r="L701" s="244"/>
      <c r="M701" s="244"/>
      <c r="N701" s="245"/>
      <c r="O701" s="184"/>
      <c r="P701" s="185"/>
      <c r="Q701" s="186"/>
      <c r="R701" s="186"/>
      <c r="S701" s="186"/>
      <c r="T701" s="186"/>
      <c r="U701" s="186"/>
      <c r="V701" s="186"/>
      <c r="W701" s="186"/>
      <c r="X701" s="186"/>
      <c r="Y701" s="186"/>
      <c r="Z701" s="186"/>
    </row>
    <row r="702" spans="1:26" x14ac:dyDescent="0.25">
      <c r="A702" s="241"/>
      <c r="B702" s="241"/>
      <c r="C702" s="242"/>
      <c r="D702" s="243"/>
      <c r="E702" s="243"/>
      <c r="F702" s="212">
        <f t="shared" si="131"/>
        <v>0</v>
      </c>
      <c r="G702" s="243"/>
      <c r="H702" s="243"/>
      <c r="I702" s="243"/>
      <c r="J702" s="243"/>
      <c r="K702" s="243"/>
      <c r="L702" s="244"/>
      <c r="M702" s="244"/>
      <c r="N702" s="245"/>
      <c r="O702" s="184"/>
      <c r="P702" s="185"/>
      <c r="Q702" s="186"/>
      <c r="R702" s="186"/>
      <c r="S702" s="186"/>
      <c r="T702" s="186"/>
      <c r="U702" s="186"/>
      <c r="V702" s="186"/>
      <c r="W702" s="186"/>
      <c r="X702" s="186"/>
      <c r="Y702" s="186"/>
      <c r="Z702" s="186"/>
    </row>
    <row r="703" spans="1:26" x14ac:dyDescent="0.25">
      <c r="A703" s="241"/>
      <c r="B703" s="241"/>
      <c r="C703" s="242"/>
      <c r="D703" s="243"/>
      <c r="E703" s="243"/>
      <c r="F703" s="212">
        <f t="shared" si="131"/>
        <v>0</v>
      </c>
      <c r="G703" s="243"/>
      <c r="H703" s="243"/>
      <c r="I703" s="243"/>
      <c r="J703" s="243"/>
      <c r="K703" s="243"/>
      <c r="L703" s="244"/>
      <c r="M703" s="244"/>
      <c r="N703" s="245"/>
      <c r="O703" s="184"/>
      <c r="P703" s="185"/>
      <c r="Q703" s="186"/>
      <c r="R703" s="186"/>
      <c r="S703" s="186"/>
      <c r="T703" s="186"/>
      <c r="U703" s="186"/>
      <c r="V703" s="186"/>
      <c r="W703" s="186"/>
      <c r="X703" s="186"/>
      <c r="Y703" s="186"/>
      <c r="Z703" s="186"/>
    </row>
    <row r="704" spans="1:26" x14ac:dyDescent="0.25">
      <c r="A704" s="241"/>
      <c r="B704" s="241"/>
      <c r="C704" s="242"/>
      <c r="D704" s="243"/>
      <c r="E704" s="243"/>
      <c r="F704" s="212">
        <f t="shared" si="131"/>
        <v>0</v>
      </c>
      <c r="G704" s="243"/>
      <c r="H704" s="243"/>
      <c r="I704" s="243"/>
      <c r="J704" s="243"/>
      <c r="K704" s="243"/>
      <c r="L704" s="244"/>
      <c r="M704" s="244"/>
      <c r="N704" s="245"/>
      <c r="O704" s="184"/>
      <c r="P704" s="185"/>
      <c r="Q704" s="186"/>
      <c r="R704" s="186"/>
      <c r="S704" s="186"/>
      <c r="T704" s="186"/>
      <c r="U704" s="186"/>
      <c r="V704" s="186"/>
      <c r="W704" s="186"/>
      <c r="X704" s="186"/>
      <c r="Y704" s="186"/>
      <c r="Z704" s="186"/>
    </row>
  </sheetData>
  <mergeCells count="10">
    <mergeCell ref="D5:G5"/>
    <mergeCell ref="H5:K5"/>
    <mergeCell ref="L5:M5"/>
    <mergeCell ref="A1:C1"/>
    <mergeCell ref="A2:C2"/>
    <mergeCell ref="A3:C3"/>
    <mergeCell ref="A4:C4"/>
    <mergeCell ref="A5:A6"/>
    <mergeCell ref="B5:B6"/>
    <mergeCell ref="C5:C6"/>
  </mergeCells>
  <conditionalFormatting sqref="K2 A8:E607 F8:F704 G33:N607 G8:K32 N8:N32">
    <cfRule type="expression" dxfId="0" priority="1" stopIfTrue="1">
      <formula>IF($D2+$H2=0,1,0)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26"/>
  <sheetViews>
    <sheetView zoomScale="80" zoomScaleNormal="80" workbookViewId="0">
      <selection sqref="A1:A27"/>
    </sheetView>
  </sheetViews>
  <sheetFormatPr defaultColWidth="15.140625" defaultRowHeight="15" outlineLevelRow="1" x14ac:dyDescent="0.25"/>
  <cols>
    <col min="1" max="1" width="14.5703125" style="167" bestFit="1" customWidth="1"/>
    <col min="2" max="2" width="43" style="167" bestFit="1" customWidth="1"/>
    <col min="3" max="3" width="18.140625" style="142" customWidth="1"/>
    <col min="4" max="4" width="18.140625" style="167" customWidth="1"/>
    <col min="5" max="27" width="13.42578125" style="167" bestFit="1" customWidth="1"/>
    <col min="28" max="16384" width="15.140625" style="167"/>
  </cols>
  <sheetData>
    <row r="1" spans="1:27" x14ac:dyDescent="0.25">
      <c r="A1" s="355">
        <f>Гибкость!L10</f>
        <v>0.4</v>
      </c>
      <c r="B1" s="169"/>
      <c r="C1" s="30" t="s">
        <v>101</v>
      </c>
      <c r="D1" s="31" t="str">
        <f>Продажи!E24</f>
        <v>1 месяц</v>
      </c>
      <c r="E1" s="31" t="str">
        <f>Продажи!F24</f>
        <v>2 месяц</v>
      </c>
      <c r="F1" s="31" t="str">
        <f>Продажи!G24</f>
        <v>3 месяц</v>
      </c>
      <c r="G1" s="31" t="str">
        <f>Продажи!H24</f>
        <v>4 месяц</v>
      </c>
      <c r="H1" s="31" t="str">
        <f>Продажи!I24</f>
        <v>5 месяц</v>
      </c>
      <c r="I1" s="31" t="str">
        <f>Продажи!J24</f>
        <v>6 месяц</v>
      </c>
      <c r="J1" s="31" t="str">
        <f>Продажи!K24</f>
        <v>7 месяц</v>
      </c>
      <c r="K1" s="31" t="str">
        <f>Продажи!L24</f>
        <v>8 месяц</v>
      </c>
      <c r="L1" s="31" t="str">
        <f>Продажи!M24</f>
        <v>9 месяц</v>
      </c>
      <c r="M1" s="31" t="str">
        <f>Продажи!N24</f>
        <v>10 месяц</v>
      </c>
      <c r="N1" s="31" t="str">
        <f>Продажи!O24</f>
        <v>11 месяц</v>
      </c>
      <c r="O1" s="31" t="str">
        <f>Продажи!P24</f>
        <v>12 месяц</v>
      </c>
      <c r="P1" s="31" t="str">
        <f>Продажи!Q24</f>
        <v>13 месяц</v>
      </c>
      <c r="Q1" s="31" t="str">
        <f>Продажи!R24</f>
        <v>14 месяц</v>
      </c>
      <c r="R1" s="31" t="str">
        <f>Продажи!S24</f>
        <v>15 месяц</v>
      </c>
      <c r="S1" s="31" t="str">
        <f>Продажи!T24</f>
        <v>16 месяц</v>
      </c>
      <c r="T1" s="31" t="str">
        <f>Продажи!U24</f>
        <v>17 месяц</v>
      </c>
      <c r="U1" s="31" t="str">
        <f>Продажи!V24</f>
        <v>18 месяц</v>
      </c>
      <c r="V1" s="31" t="str">
        <f>Продажи!W24</f>
        <v>19 месяц</v>
      </c>
      <c r="W1" s="31" t="str">
        <f>Продажи!X24</f>
        <v>20 месяц</v>
      </c>
      <c r="X1" s="31" t="str">
        <f>Продажи!Y24</f>
        <v>21 месяц</v>
      </c>
      <c r="Y1" s="31" t="str">
        <f>Продажи!Z24</f>
        <v>22 месяц</v>
      </c>
      <c r="Z1" s="31" t="str">
        <f>Продажи!AA24</f>
        <v>23 месяц</v>
      </c>
      <c r="AA1" s="150" t="str">
        <f>O1</f>
        <v>12 месяц</v>
      </c>
    </row>
    <row r="2" spans="1:27" ht="12" hidden="1" customHeight="1" x14ac:dyDescent="0.25">
      <c r="A2" s="355"/>
      <c r="B2" s="169"/>
      <c r="C2" s="30"/>
      <c r="D2" s="31">
        <v>1</v>
      </c>
      <c r="E2" s="31">
        <v>2</v>
      </c>
      <c r="F2" s="31">
        <v>3</v>
      </c>
      <c r="G2" s="31">
        <v>4</v>
      </c>
      <c r="H2" s="31">
        <v>5</v>
      </c>
      <c r="I2" s="31">
        <v>6</v>
      </c>
      <c r="J2" s="31">
        <v>7</v>
      </c>
      <c r="K2" s="31">
        <v>8</v>
      </c>
      <c r="L2" s="31">
        <v>9</v>
      </c>
      <c r="M2" s="31">
        <v>10</v>
      </c>
      <c r="N2" s="31">
        <v>11</v>
      </c>
      <c r="O2" s="31">
        <v>12</v>
      </c>
      <c r="P2" s="31">
        <v>13</v>
      </c>
      <c r="Q2" s="31">
        <v>14</v>
      </c>
      <c r="R2" s="31">
        <v>15</v>
      </c>
      <c r="S2" s="31">
        <v>16</v>
      </c>
      <c r="T2" s="31">
        <v>17</v>
      </c>
      <c r="U2" s="31">
        <v>18</v>
      </c>
      <c r="V2" s="31">
        <v>19</v>
      </c>
      <c r="W2" s="31">
        <v>20</v>
      </c>
      <c r="X2" s="31">
        <v>21</v>
      </c>
      <c r="Y2" s="31">
        <v>22</v>
      </c>
      <c r="Z2" s="31">
        <v>23</v>
      </c>
      <c r="AA2" s="150">
        <v>24</v>
      </c>
    </row>
    <row r="3" spans="1:27" ht="15" customHeight="1" x14ac:dyDescent="0.25">
      <c r="A3" s="355"/>
      <c r="B3" s="170" t="s">
        <v>35</v>
      </c>
      <c r="C3" s="159">
        <f>SUM(D3:AA3)</f>
        <v>5090000</v>
      </c>
      <c r="D3" s="24">
        <f>Продажи!E41*$A$1</f>
        <v>120000</v>
      </c>
      <c r="E3" s="24">
        <f>Продажи!F41*$A$1</f>
        <v>140000</v>
      </c>
      <c r="F3" s="24">
        <f>Продажи!G41*$A$1</f>
        <v>160000</v>
      </c>
      <c r="G3" s="24">
        <f>Продажи!H41*$A$1</f>
        <v>180000</v>
      </c>
      <c r="H3" s="24">
        <f>Продажи!I41*$A$1</f>
        <v>190000</v>
      </c>
      <c r="I3" s="24">
        <f>Продажи!J41*$A$1</f>
        <v>200000</v>
      </c>
      <c r="J3" s="24">
        <f>Продажи!K41*$A$1</f>
        <v>200000</v>
      </c>
      <c r="K3" s="24">
        <f>Продажи!L41*$A$1</f>
        <v>200000</v>
      </c>
      <c r="L3" s="24">
        <f>Продажи!M41*$A$1</f>
        <v>220000</v>
      </c>
      <c r="M3" s="24">
        <f>Продажи!N41*$A$1</f>
        <v>220000</v>
      </c>
      <c r="N3" s="24">
        <f>Продажи!O41*$A$1</f>
        <v>220000</v>
      </c>
      <c r="O3" s="24">
        <f>Продажи!P41*$A$1</f>
        <v>220000</v>
      </c>
      <c r="P3" s="24">
        <f>Продажи!Q41*$A$1</f>
        <v>230000</v>
      </c>
      <c r="Q3" s="24">
        <f>Продажи!R41*$A$1</f>
        <v>230000</v>
      </c>
      <c r="R3" s="24">
        <f>Продажи!S41*$A$1</f>
        <v>230000</v>
      </c>
      <c r="S3" s="24">
        <f>Продажи!T41*$A$1</f>
        <v>230000</v>
      </c>
      <c r="T3" s="24">
        <f>Продажи!U41*$A$1</f>
        <v>230000</v>
      </c>
      <c r="U3" s="24">
        <f>Продажи!V41*$A$1</f>
        <v>230000</v>
      </c>
      <c r="V3" s="24">
        <f>Продажи!W41*$A$1</f>
        <v>240000</v>
      </c>
      <c r="W3" s="24">
        <f>Продажи!X41*$A$1</f>
        <v>240000</v>
      </c>
      <c r="X3" s="24">
        <f>Продажи!Y41*$A$1</f>
        <v>240000</v>
      </c>
      <c r="Y3" s="24">
        <f>Продажи!Z41*$A$1</f>
        <v>240000</v>
      </c>
      <c r="Z3" s="24">
        <f>Продажи!AA41*$A$1</f>
        <v>240000</v>
      </c>
      <c r="AA3" s="24">
        <f>Продажи!AB41*$A$1</f>
        <v>240000</v>
      </c>
    </row>
    <row r="4" spans="1:27" ht="15" customHeight="1" x14ac:dyDescent="0.25">
      <c r="A4" s="355"/>
      <c r="B4" s="170" t="s">
        <v>37</v>
      </c>
      <c r="C4" s="159">
        <f t="shared" ref="C4:C15" si="0">SUM(D4:AA4)</f>
        <v>7137500.0000000009</v>
      </c>
      <c r="D4" s="24">
        <f>SUM(D5:D10)</f>
        <v>278979.16666666663</v>
      </c>
      <c r="E4" s="24">
        <f t="shared" ref="E4:AA4" si="1">SUM(E5:E10)</f>
        <v>282979.16666666663</v>
      </c>
      <c r="F4" s="24">
        <f t="shared" si="1"/>
        <v>286979.16666666663</v>
      </c>
      <c r="G4" s="24">
        <f t="shared" si="1"/>
        <v>290979.16666666663</v>
      </c>
      <c r="H4" s="24">
        <f t="shared" si="1"/>
        <v>292979.16666666663</v>
      </c>
      <c r="I4" s="24">
        <f t="shared" si="1"/>
        <v>294979.16666666663</v>
      </c>
      <c r="J4" s="24">
        <f t="shared" si="1"/>
        <v>294979.16666666663</v>
      </c>
      <c r="K4" s="24">
        <f t="shared" si="1"/>
        <v>294979.16666666663</v>
      </c>
      <c r="L4" s="24">
        <f t="shared" si="1"/>
        <v>298979.16666666663</v>
      </c>
      <c r="M4" s="24">
        <f t="shared" si="1"/>
        <v>298979.16666666663</v>
      </c>
      <c r="N4" s="24">
        <f t="shared" si="1"/>
        <v>298979.16666666663</v>
      </c>
      <c r="O4" s="24">
        <f t="shared" si="1"/>
        <v>298979.16666666663</v>
      </c>
      <c r="P4" s="24">
        <f t="shared" si="1"/>
        <v>300979.16666666663</v>
      </c>
      <c r="Q4" s="24">
        <f t="shared" si="1"/>
        <v>300979.16666666663</v>
      </c>
      <c r="R4" s="24">
        <f t="shared" si="1"/>
        <v>300979.16666666663</v>
      </c>
      <c r="S4" s="24">
        <f t="shared" si="1"/>
        <v>300979.16666666663</v>
      </c>
      <c r="T4" s="24">
        <f t="shared" si="1"/>
        <v>300979.16666666663</v>
      </c>
      <c r="U4" s="24">
        <f t="shared" si="1"/>
        <v>300979.16666666663</v>
      </c>
      <c r="V4" s="24">
        <f t="shared" si="1"/>
        <v>302979.16666666663</v>
      </c>
      <c r="W4" s="24">
        <f t="shared" si="1"/>
        <v>302979.16666666663</v>
      </c>
      <c r="X4" s="24">
        <f t="shared" si="1"/>
        <v>302979.16666666663</v>
      </c>
      <c r="Y4" s="24">
        <f t="shared" si="1"/>
        <v>302979.16666666663</v>
      </c>
      <c r="Z4" s="24">
        <f t="shared" si="1"/>
        <v>302979.16666666663</v>
      </c>
      <c r="AA4" s="151">
        <f t="shared" si="1"/>
        <v>302979.16666666663</v>
      </c>
    </row>
    <row r="5" spans="1:27" ht="15" customHeight="1" outlineLevel="1" x14ac:dyDescent="0.25">
      <c r="A5" s="355"/>
      <c r="B5" s="171" t="s">
        <v>38</v>
      </c>
      <c r="C5" s="160">
        <f t="shared" si="0"/>
        <v>4032000</v>
      </c>
      <c r="D5" s="28">
        <f>'Ежемесячные затраты'!$F$14</f>
        <v>168000</v>
      </c>
      <c r="E5" s="28">
        <f>'Ежемесячные затраты'!$F$14</f>
        <v>168000</v>
      </c>
      <c r="F5" s="28">
        <f>'Ежемесячные затраты'!$F$14</f>
        <v>168000</v>
      </c>
      <c r="G5" s="28">
        <f>'Ежемесячные затраты'!$F$14</f>
        <v>168000</v>
      </c>
      <c r="H5" s="28">
        <f>'Ежемесячные затраты'!$F$14</f>
        <v>168000</v>
      </c>
      <c r="I5" s="28">
        <f>'Ежемесячные затраты'!$F$14</f>
        <v>168000</v>
      </c>
      <c r="J5" s="28">
        <f>'Ежемесячные затраты'!$F$14</f>
        <v>168000</v>
      </c>
      <c r="K5" s="28">
        <f>'Ежемесячные затраты'!$F$14</f>
        <v>168000</v>
      </c>
      <c r="L5" s="28">
        <f>'Ежемесячные затраты'!$F$14</f>
        <v>168000</v>
      </c>
      <c r="M5" s="28">
        <f>'Ежемесячные затраты'!$F$14</f>
        <v>168000</v>
      </c>
      <c r="N5" s="28">
        <f>'Ежемесячные затраты'!$F$14</f>
        <v>168000</v>
      </c>
      <c r="O5" s="28">
        <f>'Ежемесячные затраты'!$F$14</f>
        <v>168000</v>
      </c>
      <c r="P5" s="28">
        <f>'Ежемесячные затраты'!$F$14</f>
        <v>168000</v>
      </c>
      <c r="Q5" s="28">
        <f>'Ежемесячные затраты'!$F$14</f>
        <v>168000</v>
      </c>
      <c r="R5" s="28">
        <f>'Ежемесячные затраты'!$F$14</f>
        <v>168000</v>
      </c>
      <c r="S5" s="28">
        <f>'Ежемесячные затраты'!$F$14</f>
        <v>168000</v>
      </c>
      <c r="T5" s="28">
        <f>'Ежемесячные затраты'!$F$14</f>
        <v>168000</v>
      </c>
      <c r="U5" s="28">
        <f>'Ежемесячные затраты'!$F$14</f>
        <v>168000</v>
      </c>
      <c r="V5" s="28">
        <f>'Ежемесячные затраты'!$F$14</f>
        <v>168000</v>
      </c>
      <c r="W5" s="28">
        <f>'Ежемесячные затраты'!$F$14</f>
        <v>168000</v>
      </c>
      <c r="X5" s="28">
        <f>'Ежемесячные затраты'!$F$14</f>
        <v>168000</v>
      </c>
      <c r="Y5" s="28">
        <f>'Ежемесячные затраты'!$F$14</f>
        <v>168000</v>
      </c>
      <c r="Z5" s="28">
        <f>'Ежемесячные затраты'!$F$14</f>
        <v>168000</v>
      </c>
      <c r="AA5" s="28">
        <f>'Ежемесячные затраты'!$F$14</f>
        <v>168000</v>
      </c>
    </row>
    <row r="6" spans="1:27" ht="15" customHeight="1" outlineLevel="1" x14ac:dyDescent="0.25">
      <c r="A6" s="355"/>
      <c r="B6" s="171" t="s">
        <v>48</v>
      </c>
      <c r="C6" s="160">
        <f t="shared" si="0"/>
        <v>1680000</v>
      </c>
      <c r="D6" s="28">
        <f>'Ежемесячные затраты'!$F$12</f>
        <v>70000</v>
      </c>
      <c r="E6" s="28">
        <f>'Ежемесячные затраты'!$F$12</f>
        <v>70000</v>
      </c>
      <c r="F6" s="28">
        <f>'Ежемесячные затраты'!$F$12</f>
        <v>70000</v>
      </c>
      <c r="G6" s="28">
        <f>'Ежемесячные затраты'!$F$12</f>
        <v>70000</v>
      </c>
      <c r="H6" s="28">
        <f>'Ежемесячные затраты'!$F$12</f>
        <v>70000</v>
      </c>
      <c r="I6" s="28">
        <f>'Ежемесячные затраты'!$F$12</f>
        <v>70000</v>
      </c>
      <c r="J6" s="28">
        <f>'Ежемесячные затраты'!$F$12</f>
        <v>70000</v>
      </c>
      <c r="K6" s="28">
        <f>'Ежемесячные затраты'!$F$12</f>
        <v>70000</v>
      </c>
      <c r="L6" s="28">
        <f>'Ежемесячные затраты'!$F$12</f>
        <v>70000</v>
      </c>
      <c r="M6" s="28">
        <f>'Ежемесячные затраты'!$F$12</f>
        <v>70000</v>
      </c>
      <c r="N6" s="28">
        <f>'Ежемесячные затраты'!$F$12</f>
        <v>70000</v>
      </c>
      <c r="O6" s="28">
        <f>'Ежемесячные затраты'!$F$12</f>
        <v>70000</v>
      </c>
      <c r="P6" s="28">
        <f>'Ежемесячные затраты'!$F$12</f>
        <v>70000</v>
      </c>
      <c r="Q6" s="28">
        <f>'Ежемесячные затраты'!$F$12</f>
        <v>70000</v>
      </c>
      <c r="R6" s="28">
        <f>'Ежемесячные затраты'!$F$12</f>
        <v>70000</v>
      </c>
      <c r="S6" s="28">
        <f>'Ежемесячные затраты'!$F$12</f>
        <v>70000</v>
      </c>
      <c r="T6" s="28">
        <f>'Ежемесячные затраты'!$F$12</f>
        <v>70000</v>
      </c>
      <c r="U6" s="28">
        <f>'Ежемесячные затраты'!$F$12</f>
        <v>70000</v>
      </c>
      <c r="V6" s="28">
        <f>'Ежемесячные затраты'!$F$12</f>
        <v>70000</v>
      </c>
      <c r="W6" s="28">
        <f>'Ежемесячные затраты'!$F$12</f>
        <v>70000</v>
      </c>
      <c r="X6" s="28">
        <f>'Ежемесячные затраты'!$F$12</f>
        <v>70000</v>
      </c>
      <c r="Y6" s="28">
        <f>'Ежемесячные затраты'!$F$12</f>
        <v>70000</v>
      </c>
      <c r="Z6" s="28">
        <f>'Ежемесячные затраты'!$F$12</f>
        <v>70000</v>
      </c>
      <c r="AA6" s="152">
        <f>'Ежемесячные затраты'!$F$12</f>
        <v>70000</v>
      </c>
    </row>
    <row r="7" spans="1:27" ht="15" customHeight="1" outlineLevel="1" x14ac:dyDescent="0.25">
      <c r="A7" s="355"/>
      <c r="B7" s="171" t="s">
        <v>42</v>
      </c>
      <c r="C7" s="160">
        <f t="shared" si="0"/>
        <v>407500.00000000012</v>
      </c>
      <c r="D7" s="28">
        <f>'Ежемесячные затраты'!$F$30</f>
        <v>16979.166666666668</v>
      </c>
      <c r="E7" s="28">
        <f>'Ежемесячные затраты'!$F$30</f>
        <v>16979.166666666668</v>
      </c>
      <c r="F7" s="28">
        <f>'Ежемесячные затраты'!$F$30</f>
        <v>16979.166666666668</v>
      </c>
      <c r="G7" s="28">
        <f>'Ежемесячные затраты'!$F$30</f>
        <v>16979.166666666668</v>
      </c>
      <c r="H7" s="28">
        <f>'Ежемесячные затраты'!$F$30</f>
        <v>16979.166666666668</v>
      </c>
      <c r="I7" s="28">
        <f>'Ежемесячные затраты'!$F$30</f>
        <v>16979.166666666668</v>
      </c>
      <c r="J7" s="28">
        <f>'Ежемесячные затраты'!$F$30</f>
        <v>16979.166666666668</v>
      </c>
      <c r="K7" s="28">
        <f>'Ежемесячные затраты'!$F$30</f>
        <v>16979.166666666668</v>
      </c>
      <c r="L7" s="28">
        <f>'Ежемесячные затраты'!$F$30</f>
        <v>16979.166666666668</v>
      </c>
      <c r="M7" s="28">
        <f>'Ежемесячные затраты'!$F$30</f>
        <v>16979.166666666668</v>
      </c>
      <c r="N7" s="28">
        <f>'Ежемесячные затраты'!$F$30</f>
        <v>16979.166666666668</v>
      </c>
      <c r="O7" s="28">
        <f>'Ежемесячные затраты'!$F$30</f>
        <v>16979.166666666668</v>
      </c>
      <c r="P7" s="28">
        <f>'Ежемесячные затраты'!$F$30</f>
        <v>16979.166666666668</v>
      </c>
      <c r="Q7" s="28">
        <f>'Ежемесячные затраты'!$F$30</f>
        <v>16979.166666666668</v>
      </c>
      <c r="R7" s="28">
        <f>'Ежемесячные затраты'!$F$30</f>
        <v>16979.166666666668</v>
      </c>
      <c r="S7" s="28">
        <f>'Ежемесячные затраты'!$F$30</f>
        <v>16979.166666666668</v>
      </c>
      <c r="T7" s="28">
        <f>'Ежемесячные затраты'!$F$30</f>
        <v>16979.166666666668</v>
      </c>
      <c r="U7" s="28">
        <f>'Ежемесячные затраты'!$F$30</f>
        <v>16979.166666666668</v>
      </c>
      <c r="V7" s="28">
        <f>'Ежемесячные затраты'!$F$30</f>
        <v>16979.166666666668</v>
      </c>
      <c r="W7" s="28">
        <f>'Ежемесячные затраты'!$F$30</f>
        <v>16979.166666666668</v>
      </c>
      <c r="X7" s="28">
        <f>'Ежемесячные затраты'!$F$30</f>
        <v>16979.166666666668</v>
      </c>
      <c r="Y7" s="28">
        <f>'Ежемесячные затраты'!$F$30</f>
        <v>16979.166666666668</v>
      </c>
      <c r="Z7" s="28">
        <f>'Ежемесячные затраты'!$F$30</f>
        <v>16979.166666666668</v>
      </c>
      <c r="AA7" s="152">
        <f>'Ежемесячные затраты'!$F$30</f>
        <v>16979.166666666668</v>
      </c>
    </row>
    <row r="8" spans="1:27" ht="15" customHeight="1" outlineLevel="1" x14ac:dyDescent="0.25">
      <c r="A8" s="355"/>
      <c r="B8" s="171" t="s">
        <v>46</v>
      </c>
      <c r="C8" s="160">
        <f t="shared" si="0"/>
        <v>0</v>
      </c>
      <c r="D8" s="28">
        <f>D3*'Ежемесячные затраты'!$E$32</f>
        <v>0</v>
      </c>
      <c r="E8" s="28">
        <f>E3*'Ежемесячные затраты'!$E$32</f>
        <v>0</v>
      </c>
      <c r="F8" s="28">
        <f>F3*'Ежемесячные затраты'!$E$32</f>
        <v>0</v>
      </c>
      <c r="G8" s="28">
        <f>G3*'Ежемесячные затраты'!$E$32</f>
        <v>0</v>
      </c>
      <c r="H8" s="28">
        <f>H3*'Ежемесячные затраты'!$E$32</f>
        <v>0</v>
      </c>
      <c r="I8" s="28">
        <f>I3*'Ежемесячные затраты'!$E$32</f>
        <v>0</v>
      </c>
      <c r="J8" s="28">
        <f>J3*'Ежемесячные затраты'!$E$32</f>
        <v>0</v>
      </c>
      <c r="K8" s="28">
        <f>K3*'Ежемесячные затраты'!$E$32</f>
        <v>0</v>
      </c>
      <c r="L8" s="28">
        <f>L3*'Ежемесячные затраты'!$E$32</f>
        <v>0</v>
      </c>
      <c r="M8" s="28">
        <f>M3*'Ежемесячные затраты'!$E$32</f>
        <v>0</v>
      </c>
      <c r="N8" s="28">
        <f>N3*'Ежемесячные затраты'!$E$32</f>
        <v>0</v>
      </c>
      <c r="O8" s="28">
        <f>O3*'Ежемесячные затраты'!$E$32</f>
        <v>0</v>
      </c>
      <c r="P8" s="28">
        <f>P3*'Ежемесячные затраты'!$E$32</f>
        <v>0</v>
      </c>
      <c r="Q8" s="28">
        <f>Q3*'Ежемесячные затраты'!$E$32</f>
        <v>0</v>
      </c>
      <c r="R8" s="28">
        <f>R3*'Ежемесячные затраты'!$E$32</f>
        <v>0</v>
      </c>
      <c r="S8" s="28">
        <f>S3*'Ежемесячные затраты'!$E$32</f>
        <v>0</v>
      </c>
      <c r="T8" s="28">
        <f>T3*'Ежемесячные затраты'!$E$32</f>
        <v>0</v>
      </c>
      <c r="U8" s="28">
        <f>U3*'Ежемесячные затраты'!$E$32</f>
        <v>0</v>
      </c>
      <c r="V8" s="28">
        <f>V3*'Ежемесячные затраты'!$E$32</f>
        <v>0</v>
      </c>
      <c r="W8" s="28">
        <f>W3*'Ежемесячные затраты'!$E$32</f>
        <v>0</v>
      </c>
      <c r="X8" s="28">
        <f>X3*'Ежемесячные затраты'!$E$32</f>
        <v>0</v>
      </c>
      <c r="Y8" s="28">
        <f>Y3*'Ежемесячные затраты'!$E$32</f>
        <v>0</v>
      </c>
      <c r="Z8" s="28">
        <f>Z3*'Ежемесячные затраты'!$E$32</f>
        <v>0</v>
      </c>
      <c r="AA8" s="152">
        <f>AA3*'Ежемесячные затраты'!$E$32</f>
        <v>0</v>
      </c>
    </row>
    <row r="9" spans="1:27" ht="15" customHeight="1" outlineLevel="1" x14ac:dyDescent="0.25">
      <c r="A9" s="355"/>
      <c r="B9" s="171" t="s">
        <v>76</v>
      </c>
      <c r="C9" s="160">
        <f t="shared" si="0"/>
        <v>1018000</v>
      </c>
      <c r="D9" s="28">
        <f>Продажи!E28*$A$1/(1+Продажи!$D$27)+Продажи!E32*$A$1/(1+Продажи!$D$31)+Продажи!E36*$A$1/(1+Продажи!$D$35)+Продажи!E40*$A$1/(1+Продажи!$D$39)</f>
        <v>24000</v>
      </c>
      <c r="E9" s="28">
        <f>Продажи!F28*$A$1/(1+Продажи!$D$27)+Продажи!F32*$A$1/(1+Продажи!$D$31)+Продажи!F36*$A$1/(1+Продажи!$D$35)+Продажи!F40*$A$1/(1+Продажи!$D$39)</f>
        <v>28000</v>
      </c>
      <c r="F9" s="28">
        <f>Продажи!G28*$A$1/(1+Продажи!$D$27)+Продажи!G32*$A$1/(1+Продажи!$D$31)+Продажи!G36*$A$1/(1+Продажи!$D$35)+Продажи!G40*$A$1/(1+Продажи!$D$39)</f>
        <v>32000</v>
      </c>
      <c r="G9" s="28">
        <f>Продажи!H28*$A$1/(1+Продажи!$D$27)+Продажи!H32*$A$1/(1+Продажи!$D$31)+Продажи!H36*$A$1/(1+Продажи!$D$35)+Продажи!H40*$A$1/(1+Продажи!$D$39)</f>
        <v>36000</v>
      </c>
      <c r="H9" s="28">
        <f>Продажи!I28*$A$1/(1+Продажи!$D$27)+Продажи!I32*$A$1/(1+Продажи!$D$31)+Продажи!I36*$A$1/(1+Продажи!$D$35)+Продажи!I40*$A$1/(1+Продажи!$D$39)</f>
        <v>38000</v>
      </c>
      <c r="I9" s="28">
        <f>Продажи!J28*$A$1/(1+Продажи!$D$27)+Продажи!J32*$A$1/(1+Продажи!$D$31)+Продажи!J36*$A$1/(1+Продажи!$D$35)+Продажи!J40*$A$1/(1+Продажи!$D$39)</f>
        <v>40000</v>
      </c>
      <c r="J9" s="28">
        <f>Продажи!K28*$A$1/(1+Продажи!$D$27)+Продажи!K32*$A$1/(1+Продажи!$D$31)+Продажи!K36*$A$1/(1+Продажи!$D$35)+Продажи!K40*$A$1/(1+Продажи!$D$39)</f>
        <v>40000</v>
      </c>
      <c r="K9" s="28">
        <f>Продажи!L28*$A$1/(1+Продажи!$D$27)+Продажи!L32*$A$1/(1+Продажи!$D$31)+Продажи!L36*$A$1/(1+Продажи!$D$35)+Продажи!L40*$A$1/(1+Продажи!$D$39)</f>
        <v>40000</v>
      </c>
      <c r="L9" s="28">
        <f>Продажи!M28*$A$1/(1+Продажи!$D$27)+Продажи!M32*$A$1/(1+Продажи!$D$31)+Продажи!M36*$A$1/(1+Продажи!$D$35)+Продажи!M40*$A$1/(1+Продажи!$D$39)</f>
        <v>44000</v>
      </c>
      <c r="M9" s="28">
        <f>Продажи!N28*$A$1/(1+Продажи!$D$27)+Продажи!N32*$A$1/(1+Продажи!$D$31)+Продажи!N36*$A$1/(1+Продажи!$D$35)+Продажи!N40*$A$1/(1+Продажи!$D$39)</f>
        <v>44000</v>
      </c>
      <c r="N9" s="28">
        <f>Продажи!O28*$A$1/(1+Продажи!$D$27)+Продажи!O32*$A$1/(1+Продажи!$D$31)+Продажи!O36*$A$1/(1+Продажи!$D$35)+Продажи!O40*$A$1/(1+Продажи!$D$39)</f>
        <v>44000</v>
      </c>
      <c r="O9" s="28">
        <f>Продажи!P28*$A$1/(1+Продажи!$D$27)+Продажи!P32*$A$1/(1+Продажи!$D$31)+Продажи!P36*$A$1/(1+Продажи!$D$35)+Продажи!P40*$A$1/(1+Продажи!$D$39)</f>
        <v>44000</v>
      </c>
      <c r="P9" s="28">
        <f>Продажи!Q28*$A$1/(1+Продажи!$D$27)+Продажи!Q32*$A$1/(1+Продажи!$D$31)+Продажи!Q36*$A$1/(1+Продажи!$D$35)+Продажи!Q40*$A$1/(1+Продажи!$D$39)</f>
        <v>46000</v>
      </c>
      <c r="Q9" s="28">
        <f>Продажи!R28*$A$1/(1+Продажи!$D$27)+Продажи!R32*$A$1/(1+Продажи!$D$31)+Продажи!R36*$A$1/(1+Продажи!$D$35)+Продажи!R40*$A$1/(1+Продажи!$D$39)</f>
        <v>46000</v>
      </c>
      <c r="R9" s="28">
        <f>Продажи!S28*$A$1/(1+Продажи!$D$27)+Продажи!S32*$A$1/(1+Продажи!$D$31)+Продажи!S36*$A$1/(1+Продажи!$D$35)+Продажи!S40*$A$1/(1+Продажи!$D$39)</f>
        <v>46000</v>
      </c>
      <c r="S9" s="28">
        <f>Продажи!T28*$A$1/(1+Продажи!$D$27)+Продажи!T32*$A$1/(1+Продажи!$D$31)+Продажи!T36*$A$1/(1+Продажи!$D$35)+Продажи!T40*$A$1/(1+Продажи!$D$39)</f>
        <v>46000</v>
      </c>
      <c r="T9" s="28">
        <f>Продажи!U28*$A$1/(1+Продажи!$D$27)+Продажи!U32*$A$1/(1+Продажи!$D$31)+Продажи!U36*$A$1/(1+Продажи!$D$35)+Продажи!U40*$A$1/(1+Продажи!$D$39)</f>
        <v>46000</v>
      </c>
      <c r="U9" s="28">
        <f>Продажи!V28*$A$1/(1+Продажи!$D$27)+Продажи!V32*$A$1/(1+Продажи!$D$31)+Продажи!V36*$A$1/(1+Продажи!$D$35)+Продажи!V40*$A$1/(1+Продажи!$D$39)</f>
        <v>46000</v>
      </c>
      <c r="V9" s="28">
        <f>Продажи!W28*$A$1/(1+Продажи!$D$27)+Продажи!W32*$A$1/(1+Продажи!$D$31)+Продажи!W36*$A$1/(1+Продажи!$D$35)+Продажи!W40*$A$1/(1+Продажи!$D$39)</f>
        <v>48000</v>
      </c>
      <c r="W9" s="28">
        <f>Продажи!X28*$A$1/(1+Продажи!$D$27)+Продажи!X32*$A$1/(1+Продажи!$D$31)+Продажи!X36*$A$1/(1+Продажи!$D$35)+Продажи!X40*$A$1/(1+Продажи!$D$39)</f>
        <v>48000</v>
      </c>
      <c r="X9" s="28">
        <f>Продажи!Y28*$A$1/(1+Продажи!$D$27)+Продажи!Y32*$A$1/(1+Продажи!$D$31)+Продажи!Y36*$A$1/(1+Продажи!$D$35)+Продажи!Y40*$A$1/(1+Продажи!$D$39)</f>
        <v>48000</v>
      </c>
      <c r="Y9" s="28">
        <f>Продажи!Z28*$A$1/(1+Продажи!$D$27)+Продажи!Z32*$A$1/(1+Продажи!$D$31)+Продажи!Z36*$A$1/(1+Продажи!$D$35)+Продажи!Z40*$A$1/(1+Продажи!$D$39)</f>
        <v>48000</v>
      </c>
      <c r="Z9" s="28">
        <f>Продажи!AA28*$A$1/(1+Продажи!$D$27)+Продажи!AA32*$A$1/(1+Продажи!$D$31)+Продажи!AA36*$A$1/(1+Продажи!$D$35)+Продажи!AA40*$A$1/(1+Продажи!$D$39)</f>
        <v>48000</v>
      </c>
      <c r="AA9" s="28">
        <f>Продажи!AB28*$A$1/(1+Продажи!$D$27)+Продажи!AB32*$A$1/(1+Продажи!$D$31)+Продажи!AB36*$A$1/(1+Продажи!$D$35)+Продажи!AB40*$A$1/(1+Продажи!$D$39)</f>
        <v>48000</v>
      </c>
    </row>
    <row r="10" spans="1:27" ht="15" customHeight="1" outlineLevel="1" x14ac:dyDescent="0.25">
      <c r="A10" s="355"/>
      <c r="B10" s="172" t="s">
        <v>104</v>
      </c>
      <c r="C10" s="160">
        <f t="shared" si="0"/>
        <v>0</v>
      </c>
      <c r="D10" s="28">
        <f>IF('Входящие данные'!$E$13=0,0,Кредитование!$D$8)</f>
        <v>0</v>
      </c>
      <c r="E10" s="28">
        <f>$D$10</f>
        <v>0</v>
      </c>
      <c r="F10" s="28">
        <f t="shared" ref="F10:AA10" si="2">$D$10</f>
        <v>0</v>
      </c>
      <c r="G10" s="28">
        <f t="shared" si="2"/>
        <v>0</v>
      </c>
      <c r="H10" s="28">
        <f t="shared" si="2"/>
        <v>0</v>
      </c>
      <c r="I10" s="28">
        <f t="shared" si="2"/>
        <v>0</v>
      </c>
      <c r="J10" s="28">
        <f t="shared" si="2"/>
        <v>0</v>
      </c>
      <c r="K10" s="28">
        <f t="shared" si="2"/>
        <v>0</v>
      </c>
      <c r="L10" s="28">
        <f t="shared" si="2"/>
        <v>0</v>
      </c>
      <c r="M10" s="28">
        <f t="shared" si="2"/>
        <v>0</v>
      </c>
      <c r="N10" s="28">
        <f t="shared" si="2"/>
        <v>0</v>
      </c>
      <c r="O10" s="28">
        <f t="shared" si="2"/>
        <v>0</v>
      </c>
      <c r="P10" s="28">
        <f t="shared" si="2"/>
        <v>0</v>
      </c>
      <c r="Q10" s="28">
        <f t="shared" si="2"/>
        <v>0</v>
      </c>
      <c r="R10" s="28">
        <f t="shared" si="2"/>
        <v>0</v>
      </c>
      <c r="S10" s="28">
        <f t="shared" si="2"/>
        <v>0</v>
      </c>
      <c r="T10" s="28">
        <f t="shared" si="2"/>
        <v>0</v>
      </c>
      <c r="U10" s="28">
        <f t="shared" si="2"/>
        <v>0</v>
      </c>
      <c r="V10" s="28">
        <f t="shared" si="2"/>
        <v>0</v>
      </c>
      <c r="W10" s="28">
        <f t="shared" si="2"/>
        <v>0</v>
      </c>
      <c r="X10" s="28">
        <f t="shared" si="2"/>
        <v>0</v>
      </c>
      <c r="Y10" s="28">
        <f t="shared" si="2"/>
        <v>0</v>
      </c>
      <c r="Z10" s="28">
        <f t="shared" si="2"/>
        <v>0</v>
      </c>
      <c r="AA10" s="28">
        <f t="shared" si="2"/>
        <v>0</v>
      </c>
    </row>
    <row r="11" spans="1:27" ht="15" customHeight="1" outlineLevel="1" x14ac:dyDescent="0.25">
      <c r="A11" s="355"/>
      <c r="B11" s="173" t="s">
        <v>45</v>
      </c>
      <c r="C11" s="161" t="e">
        <f t="shared" si="0"/>
        <v>#REF!</v>
      </c>
      <c r="D11" s="28" t="e">
        <f>'Ежемесячные затраты'!$F$26+'Ежемесячные затраты'!#REF!</f>
        <v>#REF!</v>
      </c>
      <c r="E11" s="28" t="e">
        <f>'Ежемесячные затраты'!$F$26+'Ежемесячные затраты'!#REF!</f>
        <v>#REF!</v>
      </c>
      <c r="F11" s="28" t="e">
        <f>'Ежемесячные затраты'!$F$26+'Ежемесячные затраты'!#REF!</f>
        <v>#REF!</v>
      </c>
      <c r="G11" s="28" t="e">
        <f>'Ежемесячные затраты'!$F$26+'Ежемесячные затраты'!#REF!</f>
        <v>#REF!</v>
      </c>
      <c r="H11" s="28" t="e">
        <f>'Ежемесячные затраты'!$F$26+'Ежемесячные затраты'!#REF!</f>
        <v>#REF!</v>
      </c>
      <c r="I11" s="28" t="e">
        <f>'Ежемесячные затраты'!$F$26+'Ежемесячные затраты'!#REF!</f>
        <v>#REF!</v>
      </c>
      <c r="J11" s="28" t="e">
        <f>'Ежемесячные затраты'!$F$26+'Ежемесячные затраты'!#REF!</f>
        <v>#REF!</v>
      </c>
      <c r="K11" s="28" t="e">
        <f>'Ежемесячные затраты'!$F$26+'Ежемесячные затраты'!#REF!</f>
        <v>#REF!</v>
      </c>
      <c r="L11" s="28" t="e">
        <f>'Ежемесячные затраты'!$F$26+'Ежемесячные затраты'!#REF!</f>
        <v>#REF!</v>
      </c>
      <c r="M11" s="28" t="e">
        <f>'Ежемесячные затраты'!$F$26+'Ежемесячные затраты'!#REF!</f>
        <v>#REF!</v>
      </c>
      <c r="N11" s="28" t="e">
        <f>'Ежемесячные затраты'!$F$26+'Ежемесячные затраты'!#REF!</f>
        <v>#REF!</v>
      </c>
      <c r="O11" s="28" t="e">
        <f>'Ежемесячные затраты'!$F$26+'Ежемесячные затраты'!#REF!</f>
        <v>#REF!</v>
      </c>
      <c r="P11" s="28" t="e">
        <f>'Ежемесячные затраты'!$F$26+'Ежемесячные затраты'!#REF!</f>
        <v>#REF!</v>
      </c>
      <c r="Q11" s="28" t="e">
        <f>'Ежемесячные затраты'!$F$26+'Ежемесячные затраты'!#REF!</f>
        <v>#REF!</v>
      </c>
      <c r="R11" s="28" t="e">
        <f>'Ежемесячные затраты'!$F$26+'Ежемесячные затраты'!#REF!</f>
        <v>#REF!</v>
      </c>
      <c r="S11" s="28" t="e">
        <f>'Ежемесячные затраты'!$F$26+'Ежемесячные затраты'!#REF!</f>
        <v>#REF!</v>
      </c>
      <c r="T11" s="28" t="e">
        <f>'Ежемесячные затраты'!$F$26+'Ежемесячные затраты'!#REF!</f>
        <v>#REF!</v>
      </c>
      <c r="U11" s="28" t="e">
        <f>'Ежемесячные затраты'!$F$26+'Ежемесячные затраты'!#REF!</f>
        <v>#REF!</v>
      </c>
      <c r="V11" s="28" t="e">
        <f>'Ежемесячные затраты'!$F$26+'Ежемесячные затраты'!#REF!</f>
        <v>#REF!</v>
      </c>
      <c r="W11" s="28" t="e">
        <f>'Ежемесячные затраты'!$F$26+'Ежемесячные затраты'!#REF!</f>
        <v>#REF!</v>
      </c>
      <c r="X11" s="28" t="e">
        <f>'Ежемесячные затраты'!$F$26+'Ежемесячные затраты'!#REF!</f>
        <v>#REF!</v>
      </c>
      <c r="Y11" s="28" t="e">
        <f>'Ежемесячные затраты'!$F$26+'Ежемесячные затраты'!#REF!</f>
        <v>#REF!</v>
      </c>
      <c r="Z11" s="28" t="e">
        <f>'Ежемесячные затраты'!$F$26+'Ежемесячные затраты'!#REF!</f>
        <v>#REF!</v>
      </c>
      <c r="AA11" s="28" t="e">
        <f>'Ежемесячные затраты'!$F$26+'Ежемесячные затраты'!#REF!</f>
        <v>#REF!</v>
      </c>
    </row>
    <row r="12" spans="1:27" ht="15.75" customHeight="1" x14ac:dyDescent="0.25">
      <c r="A12" s="355"/>
      <c r="B12" s="173" t="s">
        <v>4</v>
      </c>
      <c r="C12" s="161">
        <f t="shared" si="0"/>
        <v>1950000</v>
      </c>
      <c r="D12" s="33">
        <f>'Инвестиции на орг-цию бизнеса'!$E$15</f>
        <v>1950000</v>
      </c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153"/>
    </row>
    <row r="13" spans="1:27" ht="15.75" customHeight="1" x14ac:dyDescent="0.25">
      <c r="A13" s="355"/>
      <c r="B13" s="174" t="s">
        <v>19</v>
      </c>
      <c r="C13" s="162">
        <f t="shared" si="0"/>
        <v>-2047499.9999999977</v>
      </c>
      <c r="D13" s="51">
        <f t="shared" ref="D13:AA13" si="3">D3-D4</f>
        <v>-158979.16666666663</v>
      </c>
      <c r="E13" s="51">
        <f t="shared" si="3"/>
        <v>-142979.16666666663</v>
      </c>
      <c r="F13" s="51">
        <f t="shared" si="3"/>
        <v>-126979.16666666663</v>
      </c>
      <c r="G13" s="51">
        <f t="shared" si="3"/>
        <v>-110979.16666666663</v>
      </c>
      <c r="H13" s="51">
        <f t="shared" si="3"/>
        <v>-102979.16666666663</v>
      </c>
      <c r="I13" s="51">
        <f t="shared" si="3"/>
        <v>-94979.166666666628</v>
      </c>
      <c r="J13" s="51">
        <f t="shared" si="3"/>
        <v>-94979.166666666628</v>
      </c>
      <c r="K13" s="51">
        <f t="shared" si="3"/>
        <v>-94979.166666666628</v>
      </c>
      <c r="L13" s="51">
        <f t="shared" si="3"/>
        <v>-78979.166666666628</v>
      </c>
      <c r="M13" s="51">
        <f t="shared" si="3"/>
        <v>-78979.166666666628</v>
      </c>
      <c r="N13" s="51">
        <f t="shared" si="3"/>
        <v>-78979.166666666628</v>
      </c>
      <c r="O13" s="51">
        <f t="shared" si="3"/>
        <v>-78979.166666666628</v>
      </c>
      <c r="P13" s="51">
        <f t="shared" si="3"/>
        <v>-70979.166666666628</v>
      </c>
      <c r="Q13" s="51">
        <f t="shared" si="3"/>
        <v>-70979.166666666628</v>
      </c>
      <c r="R13" s="51">
        <f t="shared" si="3"/>
        <v>-70979.166666666628</v>
      </c>
      <c r="S13" s="51">
        <f t="shared" si="3"/>
        <v>-70979.166666666628</v>
      </c>
      <c r="T13" s="51">
        <f t="shared" si="3"/>
        <v>-70979.166666666628</v>
      </c>
      <c r="U13" s="51">
        <f t="shared" si="3"/>
        <v>-70979.166666666628</v>
      </c>
      <c r="V13" s="51">
        <f t="shared" si="3"/>
        <v>-62979.166666666628</v>
      </c>
      <c r="W13" s="51">
        <f t="shared" si="3"/>
        <v>-62979.166666666628</v>
      </c>
      <c r="X13" s="51">
        <f t="shared" si="3"/>
        <v>-62979.166666666628</v>
      </c>
      <c r="Y13" s="51">
        <f t="shared" si="3"/>
        <v>-62979.166666666628</v>
      </c>
      <c r="Z13" s="51">
        <f t="shared" si="3"/>
        <v>-62979.166666666628</v>
      </c>
      <c r="AA13" s="154">
        <f t="shared" si="3"/>
        <v>-62979.166666666628</v>
      </c>
    </row>
    <row r="14" spans="1:27" ht="15.75" customHeight="1" x14ac:dyDescent="0.25">
      <c r="A14" s="355"/>
      <c r="B14" s="175" t="s">
        <v>20</v>
      </c>
      <c r="C14" s="162">
        <f t="shared" si="0"/>
        <v>-29365749.999999978</v>
      </c>
      <c r="D14" s="51">
        <f>D13</f>
        <v>-158979.16666666663</v>
      </c>
      <c r="E14" s="51">
        <f>D14+E13</f>
        <v>-301958.33333333326</v>
      </c>
      <c r="F14" s="51">
        <f>E14+F13</f>
        <v>-428937.49999999988</v>
      </c>
      <c r="G14" s="51">
        <f t="shared" ref="G14:AA14" si="4">F14+G13</f>
        <v>-539916.66666666651</v>
      </c>
      <c r="H14" s="51">
        <f t="shared" si="4"/>
        <v>-642895.83333333314</v>
      </c>
      <c r="I14" s="51">
        <f t="shared" si="4"/>
        <v>-737874.99999999977</v>
      </c>
      <c r="J14" s="51">
        <f t="shared" si="4"/>
        <v>-832854.1666666664</v>
      </c>
      <c r="K14" s="51">
        <f t="shared" si="4"/>
        <v>-927833.33333333302</v>
      </c>
      <c r="L14" s="51">
        <f t="shared" si="4"/>
        <v>-1006812.4999999997</v>
      </c>
      <c r="M14" s="51">
        <f t="shared" si="4"/>
        <v>-1085791.6666666663</v>
      </c>
      <c r="N14" s="51">
        <f t="shared" si="4"/>
        <v>-1164770.833333333</v>
      </c>
      <c r="O14" s="51">
        <f t="shared" si="4"/>
        <v>-1243749.9999999995</v>
      </c>
      <c r="P14" s="51">
        <f>O14+P13</f>
        <v>-1314729.166666666</v>
      </c>
      <c r="Q14" s="51">
        <f t="shared" si="4"/>
        <v>-1385708.3333333326</v>
      </c>
      <c r="R14" s="51">
        <f t="shared" si="4"/>
        <v>-1456687.4999999991</v>
      </c>
      <c r="S14" s="51">
        <f t="shared" si="4"/>
        <v>-1527666.6666666656</v>
      </c>
      <c r="T14" s="51">
        <f t="shared" si="4"/>
        <v>-1598645.8333333321</v>
      </c>
      <c r="U14" s="51">
        <f t="shared" si="4"/>
        <v>-1669624.9999999986</v>
      </c>
      <c r="V14" s="51">
        <f t="shared" si="4"/>
        <v>-1732604.1666666651</v>
      </c>
      <c r="W14" s="51">
        <f t="shared" si="4"/>
        <v>-1795583.3333333316</v>
      </c>
      <c r="X14" s="51">
        <f t="shared" si="4"/>
        <v>-1858562.4999999981</v>
      </c>
      <c r="Y14" s="51">
        <f t="shared" si="4"/>
        <v>-1921541.6666666646</v>
      </c>
      <c r="Z14" s="51">
        <f t="shared" si="4"/>
        <v>-1984520.8333333312</v>
      </c>
      <c r="AA14" s="154">
        <f t="shared" si="4"/>
        <v>-2047499.9999999977</v>
      </c>
    </row>
    <row r="15" spans="1:27" ht="15.75" customHeight="1" x14ac:dyDescent="0.25">
      <c r="A15" s="355"/>
      <c r="B15" s="173" t="s">
        <v>18</v>
      </c>
      <c r="C15" s="162">
        <f t="shared" si="0"/>
        <v>-76165749.999999955</v>
      </c>
      <c r="D15" s="33">
        <f>D14-D12</f>
        <v>-2108979.1666666665</v>
      </c>
      <c r="E15" s="33">
        <f>D15+E13</f>
        <v>-2251958.333333333</v>
      </c>
      <c r="F15" s="33">
        <f t="shared" ref="F15:AA15" si="5">E15+F13</f>
        <v>-2378937.4999999995</v>
      </c>
      <c r="G15" s="33">
        <f t="shared" si="5"/>
        <v>-2489916.666666666</v>
      </c>
      <c r="H15" s="33">
        <f t="shared" si="5"/>
        <v>-2592895.8333333326</v>
      </c>
      <c r="I15" s="33">
        <f t="shared" si="5"/>
        <v>-2687874.9999999991</v>
      </c>
      <c r="J15" s="33">
        <f t="shared" si="5"/>
        <v>-2782854.1666666656</v>
      </c>
      <c r="K15" s="33">
        <f t="shared" si="5"/>
        <v>-2877833.3333333321</v>
      </c>
      <c r="L15" s="33">
        <f t="shared" si="5"/>
        <v>-2956812.4999999986</v>
      </c>
      <c r="M15" s="33">
        <f t="shared" si="5"/>
        <v>-3035791.6666666651</v>
      </c>
      <c r="N15" s="33">
        <f t="shared" si="5"/>
        <v>-3114770.8333333316</v>
      </c>
      <c r="O15" s="33">
        <f>N15+O13</f>
        <v>-3193749.9999999981</v>
      </c>
      <c r="P15" s="33">
        <f t="shared" si="5"/>
        <v>-3264729.1666666646</v>
      </c>
      <c r="Q15" s="33">
        <f t="shared" si="5"/>
        <v>-3335708.3333333312</v>
      </c>
      <c r="R15" s="33">
        <f t="shared" si="5"/>
        <v>-3406687.4999999977</v>
      </c>
      <c r="S15" s="33">
        <f t="shared" si="5"/>
        <v>-3477666.6666666642</v>
      </c>
      <c r="T15" s="33">
        <f t="shared" si="5"/>
        <v>-3548645.8333333307</v>
      </c>
      <c r="U15" s="33">
        <f t="shared" si="5"/>
        <v>-3619624.9999999972</v>
      </c>
      <c r="V15" s="33">
        <f t="shared" si="5"/>
        <v>-3682604.1666666637</v>
      </c>
      <c r="W15" s="33">
        <f t="shared" si="5"/>
        <v>-3745583.3333333302</v>
      </c>
      <c r="X15" s="33">
        <f t="shared" si="5"/>
        <v>-3808562.4999999967</v>
      </c>
      <c r="Y15" s="33">
        <f t="shared" si="5"/>
        <v>-3871541.6666666633</v>
      </c>
      <c r="Z15" s="33">
        <f t="shared" si="5"/>
        <v>-3934520.8333333298</v>
      </c>
      <c r="AA15" s="153">
        <f t="shared" si="5"/>
        <v>-3997499.9999999963</v>
      </c>
    </row>
    <row r="16" spans="1:27" ht="15" customHeight="1" x14ac:dyDescent="0.25">
      <c r="A16" s="355"/>
      <c r="B16" s="176" t="s">
        <v>5</v>
      </c>
      <c r="C16" s="31"/>
      <c r="D16" s="36" t="str">
        <f>IF(D15&lt;0,"",D2)</f>
        <v/>
      </c>
      <c r="E16" s="36" t="str">
        <f t="shared" ref="E16:AA16" si="6">IF(E15&lt;0,"",IF(D15&gt;0,"",E2))</f>
        <v/>
      </c>
      <c r="F16" s="36" t="str">
        <f t="shared" si="6"/>
        <v/>
      </c>
      <c r="G16" s="36" t="str">
        <f t="shared" si="6"/>
        <v/>
      </c>
      <c r="H16" s="36" t="str">
        <f t="shared" si="6"/>
        <v/>
      </c>
      <c r="I16" s="36" t="str">
        <f t="shared" si="6"/>
        <v/>
      </c>
      <c r="J16" s="36" t="str">
        <f t="shared" si="6"/>
        <v/>
      </c>
      <c r="K16" s="36" t="str">
        <f t="shared" si="6"/>
        <v/>
      </c>
      <c r="L16" s="36" t="str">
        <f t="shared" si="6"/>
        <v/>
      </c>
      <c r="M16" s="36" t="str">
        <f t="shared" si="6"/>
        <v/>
      </c>
      <c r="N16" s="36" t="str">
        <f t="shared" si="6"/>
        <v/>
      </c>
      <c r="O16" s="36" t="str">
        <f t="shared" si="6"/>
        <v/>
      </c>
      <c r="P16" s="36" t="str">
        <f t="shared" si="6"/>
        <v/>
      </c>
      <c r="Q16" s="36" t="str">
        <f t="shared" si="6"/>
        <v/>
      </c>
      <c r="R16" s="36" t="str">
        <f t="shared" si="6"/>
        <v/>
      </c>
      <c r="S16" s="36" t="str">
        <f t="shared" si="6"/>
        <v/>
      </c>
      <c r="T16" s="36" t="str">
        <f t="shared" si="6"/>
        <v/>
      </c>
      <c r="U16" s="36" t="str">
        <f t="shared" si="6"/>
        <v/>
      </c>
      <c r="V16" s="36" t="str">
        <f t="shared" si="6"/>
        <v/>
      </c>
      <c r="W16" s="36" t="str">
        <f t="shared" si="6"/>
        <v/>
      </c>
      <c r="X16" s="36" t="str">
        <f t="shared" si="6"/>
        <v/>
      </c>
      <c r="Y16" s="36" t="str">
        <f t="shared" si="6"/>
        <v/>
      </c>
      <c r="Z16" s="36" t="str">
        <f t="shared" si="6"/>
        <v/>
      </c>
      <c r="AA16" s="155" t="str">
        <f t="shared" si="6"/>
        <v/>
      </c>
    </row>
    <row r="17" spans="1:27" ht="15" customHeight="1" x14ac:dyDescent="0.25">
      <c r="A17" s="355"/>
      <c r="B17" s="176" t="s">
        <v>64</v>
      </c>
      <c r="C17" s="31"/>
      <c r="D17" s="108">
        <f t="shared" ref="D17:AA17" si="7">D13/(1+$E$23)^$D$2</f>
        <v>-142620.58550880651</v>
      </c>
      <c r="E17" s="108">
        <f t="shared" si="7"/>
        <v>-128266.94775873923</v>
      </c>
      <c r="F17" s="108">
        <f t="shared" si="7"/>
        <v>-113913.31000867195</v>
      </c>
      <c r="G17" s="108">
        <f t="shared" si="7"/>
        <v>-99559.672258604667</v>
      </c>
      <c r="H17" s="108">
        <f t="shared" si="7"/>
        <v>-92382.853383571026</v>
      </c>
      <c r="I17" s="108">
        <f t="shared" si="7"/>
        <v>-85206.034508537385</v>
      </c>
      <c r="J17" s="108">
        <f t="shared" si="7"/>
        <v>-85206.034508537385</v>
      </c>
      <c r="K17" s="108">
        <f t="shared" si="7"/>
        <v>-85206.034508537385</v>
      </c>
      <c r="L17" s="108">
        <f t="shared" si="7"/>
        <v>-70852.396758470102</v>
      </c>
      <c r="M17" s="108">
        <f t="shared" si="7"/>
        <v>-70852.396758470102</v>
      </c>
      <c r="N17" s="108">
        <f t="shared" si="7"/>
        <v>-70852.396758470102</v>
      </c>
      <c r="O17" s="108">
        <f t="shared" si="7"/>
        <v>-70852.396758470102</v>
      </c>
      <c r="P17" s="108">
        <f t="shared" si="7"/>
        <v>-63675.577883436461</v>
      </c>
      <c r="Q17" s="108">
        <f t="shared" si="7"/>
        <v>-63675.577883436461</v>
      </c>
      <c r="R17" s="108">
        <f t="shared" si="7"/>
        <v>-63675.577883436461</v>
      </c>
      <c r="S17" s="108">
        <f t="shared" si="7"/>
        <v>-63675.577883436461</v>
      </c>
      <c r="T17" s="108">
        <f t="shared" si="7"/>
        <v>-63675.577883436461</v>
      </c>
      <c r="U17" s="108">
        <f t="shared" si="7"/>
        <v>-63675.577883436461</v>
      </c>
      <c r="V17" s="108">
        <f t="shared" si="7"/>
        <v>-56498.75900840282</v>
      </c>
      <c r="W17" s="108">
        <f t="shared" si="7"/>
        <v>-56498.75900840282</v>
      </c>
      <c r="X17" s="108">
        <f t="shared" si="7"/>
        <v>-56498.75900840282</v>
      </c>
      <c r="Y17" s="108">
        <f t="shared" si="7"/>
        <v>-56498.75900840282</v>
      </c>
      <c r="Z17" s="108">
        <f t="shared" si="7"/>
        <v>-56498.75900840282</v>
      </c>
      <c r="AA17" s="156">
        <f t="shared" si="7"/>
        <v>-56498.75900840282</v>
      </c>
    </row>
    <row r="18" spans="1:27" ht="15" customHeight="1" x14ac:dyDescent="0.25">
      <c r="A18" s="355"/>
      <c r="B18" s="176"/>
      <c r="C18" s="31"/>
      <c r="D18" s="108">
        <f>-D12+D17</f>
        <v>-2092620.5855088066</v>
      </c>
      <c r="E18" s="108">
        <f>D18+E17</f>
        <v>-2220887.533267546</v>
      </c>
      <c r="F18" s="108">
        <f>E18+F17</f>
        <v>-2334800.843276218</v>
      </c>
      <c r="G18" s="108">
        <f t="shared" ref="G18:AA18" si="8">F18+G17</f>
        <v>-2434360.5155348228</v>
      </c>
      <c r="H18" s="108">
        <f t="shared" si="8"/>
        <v>-2526743.3689183937</v>
      </c>
      <c r="I18" s="108">
        <f t="shared" si="8"/>
        <v>-2611949.4034269312</v>
      </c>
      <c r="J18" s="108">
        <f t="shared" si="8"/>
        <v>-2697155.4379354687</v>
      </c>
      <c r="K18" s="108">
        <f t="shared" si="8"/>
        <v>-2782361.4724440062</v>
      </c>
      <c r="L18" s="108">
        <f t="shared" si="8"/>
        <v>-2853213.8692024765</v>
      </c>
      <c r="M18" s="108">
        <f t="shared" si="8"/>
        <v>-2924066.2659609467</v>
      </c>
      <c r="N18" s="108">
        <f t="shared" si="8"/>
        <v>-2994918.6627194169</v>
      </c>
      <c r="O18" s="108">
        <f t="shared" si="8"/>
        <v>-3065771.0594778871</v>
      </c>
      <c r="P18" s="108">
        <f t="shared" si="8"/>
        <v>-3129446.6373613235</v>
      </c>
      <c r="Q18" s="108">
        <f t="shared" si="8"/>
        <v>-3193122.2152447598</v>
      </c>
      <c r="R18" s="108">
        <f t="shared" si="8"/>
        <v>-3256797.7931281962</v>
      </c>
      <c r="S18" s="108">
        <f t="shared" si="8"/>
        <v>-3320473.3710116325</v>
      </c>
      <c r="T18" s="108">
        <f t="shared" si="8"/>
        <v>-3384148.9488950688</v>
      </c>
      <c r="U18" s="108">
        <f t="shared" si="8"/>
        <v>-3447824.5267785052</v>
      </c>
      <c r="V18" s="108">
        <f t="shared" si="8"/>
        <v>-3504323.2857869081</v>
      </c>
      <c r="W18" s="108">
        <f t="shared" si="8"/>
        <v>-3560822.0447953111</v>
      </c>
      <c r="X18" s="108">
        <f t="shared" si="8"/>
        <v>-3617320.803803714</v>
      </c>
      <c r="Y18" s="108">
        <f t="shared" si="8"/>
        <v>-3673819.5628121169</v>
      </c>
      <c r="Z18" s="108">
        <f t="shared" si="8"/>
        <v>-3730318.3218205199</v>
      </c>
      <c r="AA18" s="156">
        <f t="shared" si="8"/>
        <v>-3786817.0808289228</v>
      </c>
    </row>
    <row r="19" spans="1:27" ht="15" customHeight="1" x14ac:dyDescent="0.25">
      <c r="A19" s="355"/>
      <c r="B19" s="176" t="s">
        <v>65</v>
      </c>
      <c r="C19" s="31"/>
      <c r="D19" s="36" t="str">
        <f>IF(D18&lt;0,"",D2)</f>
        <v/>
      </c>
      <c r="E19" s="36" t="str">
        <f t="shared" ref="E19:AA19" si="9">IF(E18&lt;0,"",IF(D18&gt;0,"",E2))</f>
        <v/>
      </c>
      <c r="F19" s="36" t="str">
        <f t="shared" si="9"/>
        <v/>
      </c>
      <c r="G19" s="36" t="str">
        <f t="shared" si="9"/>
        <v/>
      </c>
      <c r="H19" s="36" t="str">
        <f t="shared" si="9"/>
        <v/>
      </c>
      <c r="I19" s="36" t="str">
        <f t="shared" si="9"/>
        <v/>
      </c>
      <c r="J19" s="36" t="str">
        <f t="shared" si="9"/>
        <v/>
      </c>
      <c r="K19" s="36" t="str">
        <f t="shared" si="9"/>
        <v/>
      </c>
      <c r="L19" s="36" t="str">
        <f t="shared" si="9"/>
        <v/>
      </c>
      <c r="M19" s="36" t="str">
        <f t="shared" si="9"/>
        <v/>
      </c>
      <c r="N19" s="36" t="str">
        <f t="shared" si="9"/>
        <v/>
      </c>
      <c r="O19" s="36" t="str">
        <f t="shared" si="9"/>
        <v/>
      </c>
      <c r="P19" s="36" t="str">
        <f t="shared" si="9"/>
        <v/>
      </c>
      <c r="Q19" s="36" t="str">
        <f t="shared" si="9"/>
        <v/>
      </c>
      <c r="R19" s="36" t="str">
        <f t="shared" si="9"/>
        <v/>
      </c>
      <c r="S19" s="36" t="str">
        <f t="shared" si="9"/>
        <v/>
      </c>
      <c r="T19" s="36" t="str">
        <f t="shared" si="9"/>
        <v/>
      </c>
      <c r="U19" s="36" t="str">
        <f t="shared" si="9"/>
        <v/>
      </c>
      <c r="V19" s="36" t="str">
        <f t="shared" si="9"/>
        <v/>
      </c>
      <c r="W19" s="36" t="str">
        <f t="shared" si="9"/>
        <v/>
      </c>
      <c r="X19" s="36" t="str">
        <f t="shared" si="9"/>
        <v/>
      </c>
      <c r="Y19" s="36" t="str">
        <f t="shared" si="9"/>
        <v/>
      </c>
      <c r="Z19" s="36" t="str">
        <f t="shared" si="9"/>
        <v/>
      </c>
      <c r="AA19" s="155" t="str">
        <f t="shared" si="9"/>
        <v/>
      </c>
    </row>
    <row r="20" spans="1:27" ht="15" customHeight="1" x14ac:dyDescent="0.25">
      <c r="A20" s="355"/>
      <c r="B20" s="177">
        <f>-D12</f>
        <v>-1950000</v>
      </c>
      <c r="C20" s="109"/>
      <c r="D20" s="110">
        <f>D13</f>
        <v>-158979.16666666663</v>
      </c>
      <c r="E20" s="110">
        <f>E13</f>
        <v>-142979.16666666663</v>
      </c>
      <c r="F20" s="110">
        <f>F13</f>
        <v>-126979.16666666663</v>
      </c>
      <c r="G20" s="110">
        <f t="shared" ref="G20:Z20" si="10">G13</f>
        <v>-110979.16666666663</v>
      </c>
      <c r="H20" s="110">
        <f t="shared" si="10"/>
        <v>-102979.16666666663</v>
      </c>
      <c r="I20" s="110">
        <f t="shared" si="10"/>
        <v>-94979.166666666628</v>
      </c>
      <c r="J20" s="110">
        <f t="shared" si="10"/>
        <v>-94979.166666666628</v>
      </c>
      <c r="K20" s="110">
        <f t="shared" si="10"/>
        <v>-94979.166666666628</v>
      </c>
      <c r="L20" s="110">
        <f t="shared" si="10"/>
        <v>-78979.166666666628</v>
      </c>
      <c r="M20" s="110">
        <f t="shared" si="10"/>
        <v>-78979.166666666628</v>
      </c>
      <c r="N20" s="110">
        <f t="shared" si="10"/>
        <v>-78979.166666666628</v>
      </c>
      <c r="O20" s="110">
        <f t="shared" si="10"/>
        <v>-78979.166666666628</v>
      </c>
      <c r="P20" s="110">
        <f t="shared" si="10"/>
        <v>-70979.166666666628</v>
      </c>
      <c r="Q20" s="110">
        <f t="shared" si="10"/>
        <v>-70979.166666666628</v>
      </c>
      <c r="R20" s="110">
        <f t="shared" si="10"/>
        <v>-70979.166666666628</v>
      </c>
      <c r="S20" s="110">
        <f t="shared" si="10"/>
        <v>-70979.166666666628</v>
      </c>
      <c r="T20" s="110">
        <f t="shared" si="10"/>
        <v>-70979.166666666628</v>
      </c>
      <c r="U20" s="110">
        <f t="shared" si="10"/>
        <v>-70979.166666666628</v>
      </c>
      <c r="V20" s="110">
        <f t="shared" si="10"/>
        <v>-62979.166666666628</v>
      </c>
      <c r="W20" s="110">
        <f t="shared" si="10"/>
        <v>-62979.166666666628</v>
      </c>
      <c r="X20" s="110">
        <f t="shared" si="10"/>
        <v>-62979.166666666628</v>
      </c>
      <c r="Y20" s="110">
        <f t="shared" si="10"/>
        <v>-62979.166666666628</v>
      </c>
      <c r="Z20" s="110">
        <f t="shared" si="10"/>
        <v>-62979.166666666628</v>
      </c>
      <c r="AA20" s="157">
        <f>AA13</f>
        <v>-62979.166666666628</v>
      </c>
    </row>
    <row r="21" spans="1:27" x14ac:dyDescent="0.25">
      <c r="A21" s="355"/>
      <c r="B21" s="325" t="s">
        <v>16</v>
      </c>
      <c r="C21" s="325"/>
      <c r="D21" s="326">
        <f>AVERAGE(D13:AA13)</f>
        <v>-85312.499999999898</v>
      </c>
      <c r="E21" s="105">
        <f>AVERAGE(D13:AA13)</f>
        <v>-85312.499999999898</v>
      </c>
      <c r="F21" s="1"/>
      <c r="G21" s="26"/>
      <c r="H21" s="1"/>
      <c r="I21" s="1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0"/>
    </row>
    <row r="22" spans="1:27" x14ac:dyDescent="0.25">
      <c r="A22" s="355"/>
      <c r="B22" s="325" t="s">
        <v>58</v>
      </c>
      <c r="C22" s="325"/>
      <c r="D22" s="326"/>
      <c r="E22" s="104">
        <f>SUM(D16:AA16)</f>
        <v>0</v>
      </c>
      <c r="F22" s="1"/>
      <c r="G22" s="26"/>
      <c r="H22" s="1"/>
      <c r="I22" s="1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0"/>
    </row>
    <row r="23" spans="1:27" x14ac:dyDescent="0.25">
      <c r="A23" s="355"/>
      <c r="B23" s="325" t="s">
        <v>59</v>
      </c>
      <c r="C23" s="325"/>
      <c r="D23" s="326"/>
      <c r="E23" s="129">
        <v>0.1147</v>
      </c>
      <c r="F23" s="1"/>
      <c r="G23" s="26"/>
      <c r="H23" s="1"/>
      <c r="I23" s="1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10"/>
    </row>
    <row r="24" spans="1:27" x14ac:dyDescent="0.25">
      <c r="A24" s="355"/>
      <c r="B24" s="325" t="s">
        <v>60</v>
      </c>
      <c r="C24" s="325"/>
      <c r="D24" s="326"/>
      <c r="E24" s="104">
        <f>SUM(D19:AA19)</f>
        <v>0</v>
      </c>
      <c r="F24" s="1"/>
      <c r="G24" s="26"/>
      <c r="H24" s="1"/>
      <c r="I24" s="1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10"/>
    </row>
    <row r="25" spans="1:27" x14ac:dyDescent="0.25">
      <c r="A25" s="355"/>
      <c r="B25" s="325" t="s">
        <v>61</v>
      </c>
      <c r="C25" s="325"/>
      <c r="D25" s="326"/>
      <c r="E25" s="105">
        <f>-D12+SUM(D17:AA17)</f>
        <v>-3786817.0808289219</v>
      </c>
      <c r="F25" s="1"/>
      <c r="G25" s="26"/>
      <c r="H25" s="1"/>
      <c r="I25" s="1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10"/>
    </row>
    <row r="26" spans="1:27" x14ac:dyDescent="0.25">
      <c r="A26" s="355"/>
      <c r="B26" s="353" t="s">
        <v>62</v>
      </c>
      <c r="C26" s="353"/>
      <c r="D26" s="354"/>
      <c r="E26" s="106">
        <f>E25/D12</f>
        <v>-1.9419574773481652</v>
      </c>
      <c r="F26" s="1"/>
      <c r="G26" s="26"/>
      <c r="H26" s="1"/>
      <c r="I26" s="1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10"/>
    </row>
    <row r="27" spans="1:27" x14ac:dyDescent="0.25">
      <c r="A27" s="355"/>
      <c r="B27" s="353" t="s">
        <v>63</v>
      </c>
      <c r="C27" s="353"/>
      <c r="D27" s="354"/>
      <c r="E27" s="107" t="e">
        <f>IRR(B20:AA20,E23)</f>
        <v>#NUM!</v>
      </c>
      <c r="F27" s="1"/>
      <c r="G27" s="26"/>
      <c r="H27" s="1"/>
      <c r="I27" s="1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10"/>
    </row>
    <row r="28" spans="1:27" x14ac:dyDescent="0.25">
      <c r="A28" s="355">
        <f>Гибкость!K10</f>
        <v>0.6</v>
      </c>
      <c r="B28" s="169"/>
      <c r="C28" s="30" t="s">
        <v>101</v>
      </c>
      <c r="D28" s="31" t="str">
        <f>D1</f>
        <v>1 месяц</v>
      </c>
      <c r="E28" s="31" t="str">
        <f t="shared" ref="E28:AA28" si="11">E1</f>
        <v>2 месяц</v>
      </c>
      <c r="F28" s="31" t="str">
        <f t="shared" si="11"/>
        <v>3 месяц</v>
      </c>
      <c r="G28" s="31" t="str">
        <f t="shared" si="11"/>
        <v>4 месяц</v>
      </c>
      <c r="H28" s="31" t="str">
        <f t="shared" si="11"/>
        <v>5 месяц</v>
      </c>
      <c r="I28" s="31" t="str">
        <f t="shared" si="11"/>
        <v>6 месяц</v>
      </c>
      <c r="J28" s="31" t="str">
        <f t="shared" si="11"/>
        <v>7 месяц</v>
      </c>
      <c r="K28" s="31" t="str">
        <f t="shared" si="11"/>
        <v>8 месяц</v>
      </c>
      <c r="L28" s="31" t="str">
        <f t="shared" si="11"/>
        <v>9 месяц</v>
      </c>
      <c r="M28" s="31" t="str">
        <f t="shared" si="11"/>
        <v>10 месяц</v>
      </c>
      <c r="N28" s="31" t="str">
        <f t="shared" si="11"/>
        <v>11 месяц</v>
      </c>
      <c r="O28" s="31" t="str">
        <f t="shared" si="11"/>
        <v>12 месяц</v>
      </c>
      <c r="P28" s="31" t="str">
        <f t="shared" si="11"/>
        <v>13 месяц</v>
      </c>
      <c r="Q28" s="31" t="str">
        <f t="shared" si="11"/>
        <v>14 месяц</v>
      </c>
      <c r="R28" s="31" t="str">
        <f t="shared" si="11"/>
        <v>15 месяц</v>
      </c>
      <c r="S28" s="31" t="str">
        <f t="shared" si="11"/>
        <v>16 месяц</v>
      </c>
      <c r="T28" s="31" t="str">
        <f t="shared" si="11"/>
        <v>17 месяц</v>
      </c>
      <c r="U28" s="31" t="str">
        <f t="shared" si="11"/>
        <v>18 месяц</v>
      </c>
      <c r="V28" s="31" t="str">
        <f t="shared" si="11"/>
        <v>19 месяц</v>
      </c>
      <c r="W28" s="31" t="str">
        <f t="shared" si="11"/>
        <v>20 месяц</v>
      </c>
      <c r="X28" s="31" t="str">
        <f t="shared" si="11"/>
        <v>21 месяц</v>
      </c>
      <c r="Y28" s="31" t="str">
        <f t="shared" si="11"/>
        <v>22 месяц</v>
      </c>
      <c r="Z28" s="31" t="str">
        <f t="shared" si="11"/>
        <v>23 месяц</v>
      </c>
      <c r="AA28" s="31" t="str">
        <f t="shared" si="11"/>
        <v>12 месяц</v>
      </c>
    </row>
    <row r="29" spans="1:27" ht="12" hidden="1" customHeight="1" x14ac:dyDescent="0.25">
      <c r="A29" s="355"/>
      <c r="B29" s="169"/>
      <c r="C29" s="30"/>
      <c r="D29" s="31">
        <v>1</v>
      </c>
      <c r="E29" s="31">
        <v>2</v>
      </c>
      <c r="F29" s="31">
        <v>3</v>
      </c>
      <c r="G29" s="31">
        <v>4</v>
      </c>
      <c r="H29" s="31">
        <v>5</v>
      </c>
      <c r="I29" s="31">
        <v>6</v>
      </c>
      <c r="J29" s="31">
        <v>7</v>
      </c>
      <c r="K29" s="31">
        <v>8</v>
      </c>
      <c r="L29" s="31">
        <v>9</v>
      </c>
      <c r="M29" s="31">
        <v>10</v>
      </c>
      <c r="N29" s="31">
        <v>11</v>
      </c>
      <c r="O29" s="31">
        <v>12</v>
      </c>
      <c r="P29" s="31">
        <v>13</v>
      </c>
      <c r="Q29" s="31">
        <v>14</v>
      </c>
      <c r="R29" s="31">
        <v>15</v>
      </c>
      <c r="S29" s="31">
        <v>16</v>
      </c>
      <c r="T29" s="31">
        <v>17</v>
      </c>
      <c r="U29" s="31">
        <v>18</v>
      </c>
      <c r="V29" s="31">
        <v>19</v>
      </c>
      <c r="W29" s="31">
        <v>20</v>
      </c>
      <c r="X29" s="31">
        <v>21</v>
      </c>
      <c r="Y29" s="31">
        <v>22</v>
      </c>
      <c r="Z29" s="31">
        <v>23</v>
      </c>
      <c r="AA29" s="150">
        <v>24</v>
      </c>
    </row>
    <row r="30" spans="1:27" ht="15" customHeight="1" x14ac:dyDescent="0.25">
      <c r="A30" s="355"/>
      <c r="B30" s="170" t="s">
        <v>35</v>
      </c>
      <c r="C30" s="159">
        <f>SUM(D3:AA3)</f>
        <v>5090000</v>
      </c>
      <c r="D30" s="24">
        <f>Продажи!E41*$A$28</f>
        <v>180000</v>
      </c>
      <c r="E30" s="24">
        <f>Продажи!F41*$A$28</f>
        <v>210000</v>
      </c>
      <c r="F30" s="24">
        <f>Продажи!G41*$A$28</f>
        <v>240000</v>
      </c>
      <c r="G30" s="24">
        <f>Продажи!H41*$A$28</f>
        <v>270000</v>
      </c>
      <c r="H30" s="24">
        <f>Продажи!I41*$A$28</f>
        <v>285000</v>
      </c>
      <c r="I30" s="24">
        <f>Продажи!J41*$A$28</f>
        <v>300000</v>
      </c>
      <c r="J30" s="24">
        <f>Продажи!K41*$A$28</f>
        <v>300000</v>
      </c>
      <c r="K30" s="24">
        <f>Продажи!L41*$A$28</f>
        <v>300000</v>
      </c>
      <c r="L30" s="24">
        <f>Продажи!M41*$A$28</f>
        <v>330000</v>
      </c>
      <c r="M30" s="24">
        <f>Продажи!N41*$A$28</f>
        <v>330000</v>
      </c>
      <c r="N30" s="24">
        <f>Продажи!O41*$A$28</f>
        <v>330000</v>
      </c>
      <c r="O30" s="24">
        <f>Продажи!P41*$A$28</f>
        <v>330000</v>
      </c>
      <c r="P30" s="24">
        <f>Продажи!Q41*$A$28</f>
        <v>345000</v>
      </c>
      <c r="Q30" s="24">
        <f>Продажи!R41*$A$28</f>
        <v>345000</v>
      </c>
      <c r="R30" s="24">
        <f>Продажи!S41*$A$28</f>
        <v>345000</v>
      </c>
      <c r="S30" s="24">
        <f>Продажи!T41*$A$28</f>
        <v>345000</v>
      </c>
      <c r="T30" s="24">
        <f>Продажи!U41*$A$28</f>
        <v>345000</v>
      </c>
      <c r="U30" s="24">
        <f>Продажи!V41*$A$28</f>
        <v>345000</v>
      </c>
      <c r="V30" s="24">
        <f>Продажи!W41*$A$28</f>
        <v>360000</v>
      </c>
      <c r="W30" s="24">
        <f>Продажи!X41*$A$28</f>
        <v>360000</v>
      </c>
      <c r="X30" s="24">
        <f>Продажи!Y41*$A$28</f>
        <v>360000</v>
      </c>
      <c r="Y30" s="24">
        <f>Продажи!Z41*$A$28</f>
        <v>360000</v>
      </c>
      <c r="Z30" s="24">
        <f>Продажи!AA41*$A$28</f>
        <v>360000</v>
      </c>
      <c r="AA30" s="24">
        <f>Продажи!AB41*$A$28</f>
        <v>360000</v>
      </c>
    </row>
    <row r="31" spans="1:27" ht="15" customHeight="1" x14ac:dyDescent="0.25">
      <c r="A31" s="355"/>
      <c r="B31" s="170" t="s">
        <v>37</v>
      </c>
      <c r="C31" s="159">
        <f t="shared" ref="C31:C42" si="12">SUM(D31:AA31)</f>
        <v>7646500.0000000019</v>
      </c>
      <c r="D31" s="24">
        <f>SUM(D32:D37)</f>
        <v>290979.16666666663</v>
      </c>
      <c r="E31" s="24">
        <f t="shared" ref="E31:AA31" si="13">SUM(E32:E37)</f>
        <v>296979.16666666663</v>
      </c>
      <c r="F31" s="24">
        <f t="shared" si="13"/>
        <v>302979.16666666663</v>
      </c>
      <c r="G31" s="24">
        <f t="shared" si="13"/>
        <v>308979.16666666663</v>
      </c>
      <c r="H31" s="24">
        <f t="shared" si="13"/>
        <v>311979.16666666663</v>
      </c>
      <c r="I31" s="24">
        <f t="shared" si="13"/>
        <v>314979.16666666663</v>
      </c>
      <c r="J31" s="24">
        <f t="shared" si="13"/>
        <v>314979.16666666663</v>
      </c>
      <c r="K31" s="24">
        <f t="shared" si="13"/>
        <v>314979.16666666663</v>
      </c>
      <c r="L31" s="24">
        <f t="shared" si="13"/>
        <v>320979.16666666663</v>
      </c>
      <c r="M31" s="24">
        <f t="shared" si="13"/>
        <v>320979.16666666663</v>
      </c>
      <c r="N31" s="24">
        <f t="shared" si="13"/>
        <v>320979.16666666663</v>
      </c>
      <c r="O31" s="24">
        <f t="shared" si="13"/>
        <v>320979.16666666663</v>
      </c>
      <c r="P31" s="24">
        <f t="shared" si="13"/>
        <v>323979.16666666663</v>
      </c>
      <c r="Q31" s="24">
        <f t="shared" si="13"/>
        <v>323979.16666666663</v>
      </c>
      <c r="R31" s="24">
        <f t="shared" si="13"/>
        <v>323979.16666666663</v>
      </c>
      <c r="S31" s="24">
        <f t="shared" si="13"/>
        <v>323979.16666666663</v>
      </c>
      <c r="T31" s="24">
        <f t="shared" si="13"/>
        <v>323979.16666666663</v>
      </c>
      <c r="U31" s="24">
        <f t="shared" si="13"/>
        <v>323979.16666666663</v>
      </c>
      <c r="V31" s="24">
        <f t="shared" si="13"/>
        <v>326979.16666666663</v>
      </c>
      <c r="W31" s="24">
        <f t="shared" si="13"/>
        <v>326979.16666666663</v>
      </c>
      <c r="X31" s="24">
        <f t="shared" si="13"/>
        <v>326979.16666666663</v>
      </c>
      <c r="Y31" s="24">
        <f t="shared" si="13"/>
        <v>326979.16666666663</v>
      </c>
      <c r="Z31" s="24">
        <f t="shared" si="13"/>
        <v>326979.16666666663</v>
      </c>
      <c r="AA31" s="151">
        <f t="shared" si="13"/>
        <v>326979.16666666663</v>
      </c>
    </row>
    <row r="32" spans="1:27" ht="15" customHeight="1" outlineLevel="1" x14ac:dyDescent="0.25">
      <c r="A32" s="355"/>
      <c r="B32" s="171" t="s">
        <v>38</v>
      </c>
      <c r="C32" s="160">
        <f t="shared" si="12"/>
        <v>4032000</v>
      </c>
      <c r="D32" s="28">
        <f>'Ежемесячные затраты'!$F$14</f>
        <v>168000</v>
      </c>
      <c r="E32" s="28">
        <f>'Ежемесячные затраты'!$F$14</f>
        <v>168000</v>
      </c>
      <c r="F32" s="28">
        <f>'Ежемесячные затраты'!$F$14</f>
        <v>168000</v>
      </c>
      <c r="G32" s="28">
        <f>'Ежемесячные затраты'!$F$14</f>
        <v>168000</v>
      </c>
      <c r="H32" s="28">
        <f>'Ежемесячные затраты'!$F$14</f>
        <v>168000</v>
      </c>
      <c r="I32" s="28">
        <f>'Ежемесячные затраты'!$F$14</f>
        <v>168000</v>
      </c>
      <c r="J32" s="28">
        <f>'Ежемесячные затраты'!$F$14</f>
        <v>168000</v>
      </c>
      <c r="K32" s="28">
        <f>'Ежемесячные затраты'!$F$14</f>
        <v>168000</v>
      </c>
      <c r="L32" s="28">
        <f>'Ежемесячные затраты'!$F$14</f>
        <v>168000</v>
      </c>
      <c r="M32" s="28">
        <f>'Ежемесячные затраты'!$F$14</f>
        <v>168000</v>
      </c>
      <c r="N32" s="28">
        <f>'Ежемесячные затраты'!$F$14</f>
        <v>168000</v>
      </c>
      <c r="O32" s="28">
        <f>'Ежемесячные затраты'!$F$14</f>
        <v>168000</v>
      </c>
      <c r="P32" s="28">
        <f>'Ежемесячные затраты'!$F$14</f>
        <v>168000</v>
      </c>
      <c r="Q32" s="28">
        <f>'Ежемесячные затраты'!$F$14</f>
        <v>168000</v>
      </c>
      <c r="R32" s="28">
        <f>'Ежемесячные затраты'!$F$14</f>
        <v>168000</v>
      </c>
      <c r="S32" s="28">
        <f>'Ежемесячные затраты'!$F$14</f>
        <v>168000</v>
      </c>
      <c r="T32" s="28">
        <f>'Ежемесячные затраты'!$F$14</f>
        <v>168000</v>
      </c>
      <c r="U32" s="28">
        <f>'Ежемесячные затраты'!$F$14</f>
        <v>168000</v>
      </c>
      <c r="V32" s="28">
        <f>'Ежемесячные затраты'!$F$14</f>
        <v>168000</v>
      </c>
      <c r="W32" s="28">
        <f>'Ежемесячные затраты'!$F$14</f>
        <v>168000</v>
      </c>
      <c r="X32" s="28">
        <f>'Ежемесячные затраты'!$F$14</f>
        <v>168000</v>
      </c>
      <c r="Y32" s="28">
        <f>'Ежемесячные затраты'!$F$14</f>
        <v>168000</v>
      </c>
      <c r="Z32" s="28">
        <f>'Ежемесячные затраты'!$F$14</f>
        <v>168000</v>
      </c>
      <c r="AA32" s="28">
        <f>'Ежемесячные затраты'!$F$14</f>
        <v>168000</v>
      </c>
    </row>
    <row r="33" spans="1:27" ht="15" customHeight="1" outlineLevel="1" x14ac:dyDescent="0.25">
      <c r="A33" s="355"/>
      <c r="B33" s="171" t="s">
        <v>48</v>
      </c>
      <c r="C33" s="160">
        <f t="shared" si="12"/>
        <v>1680000</v>
      </c>
      <c r="D33" s="28">
        <f>'Ежемесячные затраты'!$F$12</f>
        <v>70000</v>
      </c>
      <c r="E33" s="28">
        <f>'Ежемесячные затраты'!$F$12</f>
        <v>70000</v>
      </c>
      <c r="F33" s="28">
        <f>'Ежемесячные затраты'!$F$12</f>
        <v>70000</v>
      </c>
      <c r="G33" s="28">
        <f>'Ежемесячные затраты'!$F$12</f>
        <v>70000</v>
      </c>
      <c r="H33" s="28">
        <f>'Ежемесячные затраты'!$F$12</f>
        <v>70000</v>
      </c>
      <c r="I33" s="28">
        <f>'Ежемесячные затраты'!$F$12</f>
        <v>70000</v>
      </c>
      <c r="J33" s="28">
        <f>'Ежемесячные затраты'!$F$12</f>
        <v>70000</v>
      </c>
      <c r="K33" s="28">
        <f>'Ежемесячные затраты'!$F$12</f>
        <v>70000</v>
      </c>
      <c r="L33" s="28">
        <f>'Ежемесячные затраты'!$F$12</f>
        <v>70000</v>
      </c>
      <c r="M33" s="28">
        <f>'Ежемесячные затраты'!$F$12</f>
        <v>70000</v>
      </c>
      <c r="N33" s="28">
        <f>'Ежемесячные затраты'!$F$12</f>
        <v>70000</v>
      </c>
      <c r="O33" s="28">
        <f>'Ежемесячные затраты'!$F$12</f>
        <v>70000</v>
      </c>
      <c r="P33" s="28">
        <f>'Ежемесячные затраты'!$F$12</f>
        <v>70000</v>
      </c>
      <c r="Q33" s="28">
        <f>'Ежемесячные затраты'!$F$12</f>
        <v>70000</v>
      </c>
      <c r="R33" s="28">
        <f>'Ежемесячные затраты'!$F$12</f>
        <v>70000</v>
      </c>
      <c r="S33" s="28">
        <f>'Ежемесячные затраты'!$F$12</f>
        <v>70000</v>
      </c>
      <c r="T33" s="28">
        <f>'Ежемесячные затраты'!$F$12</f>
        <v>70000</v>
      </c>
      <c r="U33" s="28">
        <f>'Ежемесячные затраты'!$F$12</f>
        <v>70000</v>
      </c>
      <c r="V33" s="28">
        <f>'Ежемесячные затраты'!$F$12</f>
        <v>70000</v>
      </c>
      <c r="W33" s="28">
        <f>'Ежемесячные затраты'!$F$12</f>
        <v>70000</v>
      </c>
      <c r="X33" s="28">
        <f>'Ежемесячные затраты'!$F$12</f>
        <v>70000</v>
      </c>
      <c r="Y33" s="28">
        <f>'Ежемесячные затраты'!$F$12</f>
        <v>70000</v>
      </c>
      <c r="Z33" s="28">
        <f>'Ежемесячные затраты'!$F$12</f>
        <v>70000</v>
      </c>
      <c r="AA33" s="152">
        <f>'Ежемесячные затраты'!$F$12</f>
        <v>70000</v>
      </c>
    </row>
    <row r="34" spans="1:27" ht="15" customHeight="1" outlineLevel="1" x14ac:dyDescent="0.25">
      <c r="A34" s="355"/>
      <c r="B34" s="171" t="s">
        <v>42</v>
      </c>
      <c r="C34" s="160">
        <f t="shared" si="12"/>
        <v>407500.00000000012</v>
      </c>
      <c r="D34" s="28">
        <f>'Ежемесячные затраты'!$F$30</f>
        <v>16979.166666666668</v>
      </c>
      <c r="E34" s="28">
        <f>'Ежемесячные затраты'!$F$30</f>
        <v>16979.166666666668</v>
      </c>
      <c r="F34" s="28">
        <f>'Ежемесячные затраты'!$F$30</f>
        <v>16979.166666666668</v>
      </c>
      <c r="G34" s="28">
        <f>'Ежемесячные затраты'!$F$30</f>
        <v>16979.166666666668</v>
      </c>
      <c r="H34" s="28">
        <f>'Ежемесячные затраты'!$F$30</f>
        <v>16979.166666666668</v>
      </c>
      <c r="I34" s="28">
        <f>'Ежемесячные затраты'!$F$30</f>
        <v>16979.166666666668</v>
      </c>
      <c r="J34" s="28">
        <f>'Ежемесячные затраты'!$F$30</f>
        <v>16979.166666666668</v>
      </c>
      <c r="K34" s="28">
        <f>'Ежемесячные затраты'!$F$30</f>
        <v>16979.166666666668</v>
      </c>
      <c r="L34" s="28">
        <f>'Ежемесячные затраты'!$F$30</f>
        <v>16979.166666666668</v>
      </c>
      <c r="M34" s="28">
        <f>'Ежемесячные затраты'!$F$30</f>
        <v>16979.166666666668</v>
      </c>
      <c r="N34" s="28">
        <f>'Ежемесячные затраты'!$F$30</f>
        <v>16979.166666666668</v>
      </c>
      <c r="O34" s="28">
        <f>'Ежемесячные затраты'!$F$30</f>
        <v>16979.166666666668</v>
      </c>
      <c r="P34" s="28">
        <f>'Ежемесячные затраты'!$F$30</f>
        <v>16979.166666666668</v>
      </c>
      <c r="Q34" s="28">
        <f>'Ежемесячные затраты'!$F$30</f>
        <v>16979.166666666668</v>
      </c>
      <c r="R34" s="28">
        <f>'Ежемесячные затраты'!$F$30</f>
        <v>16979.166666666668</v>
      </c>
      <c r="S34" s="28">
        <f>'Ежемесячные затраты'!$F$30</f>
        <v>16979.166666666668</v>
      </c>
      <c r="T34" s="28">
        <f>'Ежемесячные затраты'!$F$30</f>
        <v>16979.166666666668</v>
      </c>
      <c r="U34" s="28">
        <f>'Ежемесячные затраты'!$F$30</f>
        <v>16979.166666666668</v>
      </c>
      <c r="V34" s="28">
        <f>'Ежемесячные затраты'!$F$30</f>
        <v>16979.166666666668</v>
      </c>
      <c r="W34" s="28">
        <f>'Ежемесячные затраты'!$F$30</f>
        <v>16979.166666666668</v>
      </c>
      <c r="X34" s="28">
        <f>'Ежемесячные затраты'!$F$30</f>
        <v>16979.166666666668</v>
      </c>
      <c r="Y34" s="28">
        <f>'Ежемесячные затраты'!$F$30</f>
        <v>16979.166666666668</v>
      </c>
      <c r="Z34" s="28">
        <f>'Ежемесячные затраты'!$F$30</f>
        <v>16979.166666666668</v>
      </c>
      <c r="AA34" s="152">
        <f>'Ежемесячные затраты'!$F$30</f>
        <v>16979.166666666668</v>
      </c>
    </row>
    <row r="35" spans="1:27" ht="15" customHeight="1" outlineLevel="1" x14ac:dyDescent="0.25">
      <c r="A35" s="355"/>
      <c r="B35" s="171" t="s">
        <v>46</v>
      </c>
      <c r="C35" s="160">
        <f t="shared" si="12"/>
        <v>0</v>
      </c>
      <c r="D35" s="28">
        <f>D30*'Ежемесячные затраты'!$E$32</f>
        <v>0</v>
      </c>
      <c r="E35" s="28">
        <f>E30*'Ежемесячные затраты'!$E$32</f>
        <v>0</v>
      </c>
      <c r="F35" s="28">
        <f>F30*'Ежемесячные затраты'!$E$32</f>
        <v>0</v>
      </c>
      <c r="G35" s="28">
        <f>G30*'Ежемесячные затраты'!$E$32</f>
        <v>0</v>
      </c>
      <c r="H35" s="28">
        <f>H30*'Ежемесячные затраты'!$E$32</f>
        <v>0</v>
      </c>
      <c r="I35" s="28">
        <f>I30*'Ежемесячные затраты'!$E$32</f>
        <v>0</v>
      </c>
      <c r="J35" s="28">
        <f>J30*'Ежемесячные затраты'!$E$32</f>
        <v>0</v>
      </c>
      <c r="K35" s="28">
        <f>K30*'Ежемесячные затраты'!$E$32</f>
        <v>0</v>
      </c>
      <c r="L35" s="28">
        <f>L30*'Ежемесячные затраты'!$E$32</f>
        <v>0</v>
      </c>
      <c r="M35" s="28">
        <f>M30*'Ежемесячные затраты'!$E$32</f>
        <v>0</v>
      </c>
      <c r="N35" s="28">
        <f>N30*'Ежемесячные затраты'!$E$32</f>
        <v>0</v>
      </c>
      <c r="O35" s="28">
        <f>O30*'Ежемесячные затраты'!$E$32</f>
        <v>0</v>
      </c>
      <c r="P35" s="28">
        <f>P30*'Ежемесячные затраты'!$E$32</f>
        <v>0</v>
      </c>
      <c r="Q35" s="28">
        <f>Q30*'Ежемесячные затраты'!$E$32</f>
        <v>0</v>
      </c>
      <c r="R35" s="28">
        <f>R30*'Ежемесячные затраты'!$E$32</f>
        <v>0</v>
      </c>
      <c r="S35" s="28">
        <f>S30*'Ежемесячные затраты'!$E$32</f>
        <v>0</v>
      </c>
      <c r="T35" s="28">
        <f>T30*'Ежемесячные затраты'!$E$32</f>
        <v>0</v>
      </c>
      <c r="U35" s="28">
        <f>U30*'Ежемесячные затраты'!$E$32</f>
        <v>0</v>
      </c>
      <c r="V35" s="28">
        <f>V30*'Ежемесячные затраты'!$E$32</f>
        <v>0</v>
      </c>
      <c r="W35" s="28">
        <f>W30*'Ежемесячные затраты'!$E$32</f>
        <v>0</v>
      </c>
      <c r="X35" s="28">
        <f>X30*'Ежемесячные затраты'!$E$32</f>
        <v>0</v>
      </c>
      <c r="Y35" s="28">
        <f>Y30*'Ежемесячные затраты'!$E$32</f>
        <v>0</v>
      </c>
      <c r="Z35" s="28">
        <f>Z30*'Ежемесячные затраты'!$E$32</f>
        <v>0</v>
      </c>
      <c r="AA35" s="28">
        <f>AA30*'Ежемесячные затраты'!$E$32</f>
        <v>0</v>
      </c>
    </row>
    <row r="36" spans="1:27" ht="15" customHeight="1" outlineLevel="1" x14ac:dyDescent="0.25">
      <c r="A36" s="355"/>
      <c r="B36" s="171" t="s">
        <v>76</v>
      </c>
      <c r="C36" s="160">
        <f t="shared" si="12"/>
        <v>1527000</v>
      </c>
      <c r="D36" s="28">
        <f>Продажи!E28*$A$28/(1+Продажи!$D$27)+Продажи!E32*$A$28/(1+Продажи!$D$31)+Продажи!E36*$A$28/(1+Продажи!$D$35)+Продажи!E40*$A$28/(1+Продажи!$D$39)</f>
        <v>36000</v>
      </c>
      <c r="E36" s="28">
        <f>Продажи!F28*$A$28/(1+Продажи!$D$27)+Продажи!F32*$A$28/(1+Продажи!$D$31)+Продажи!F36*$A$28/(1+Продажи!$D$35)+Продажи!F40*$A$28/(1+Продажи!$D$39)</f>
        <v>42000</v>
      </c>
      <c r="F36" s="28">
        <f>Продажи!G28*$A$28/(1+Продажи!$D$27)+Продажи!G32*$A$28/(1+Продажи!$D$31)+Продажи!G36*$A$28/(1+Продажи!$D$35)+Продажи!G40*$A$28/(1+Продажи!$D$39)</f>
        <v>48000</v>
      </c>
      <c r="G36" s="28">
        <f>Продажи!H28*$A$28/(1+Продажи!$D$27)+Продажи!H32*$A$28/(1+Продажи!$D$31)+Продажи!H36*$A$28/(1+Продажи!$D$35)+Продажи!H40*$A$28/(1+Продажи!$D$39)</f>
        <v>54000</v>
      </c>
      <c r="H36" s="28">
        <f>Продажи!I28*$A$28/(1+Продажи!$D$27)+Продажи!I32*$A$28/(1+Продажи!$D$31)+Продажи!I36*$A$28/(1+Продажи!$D$35)+Продажи!I40*$A$28/(1+Продажи!$D$39)</f>
        <v>57000</v>
      </c>
      <c r="I36" s="28">
        <f>Продажи!J28*$A$28/(1+Продажи!$D$27)+Продажи!J32*$A$28/(1+Продажи!$D$31)+Продажи!J36*$A$28/(1+Продажи!$D$35)+Продажи!J40*$A$28/(1+Продажи!$D$39)</f>
        <v>60000</v>
      </c>
      <c r="J36" s="28">
        <f>Продажи!K28*$A$28/(1+Продажи!$D$27)+Продажи!K32*$A$28/(1+Продажи!$D$31)+Продажи!K36*$A$28/(1+Продажи!$D$35)+Продажи!K40*$A$28/(1+Продажи!$D$39)</f>
        <v>60000</v>
      </c>
      <c r="K36" s="28">
        <f>Продажи!L28*$A$28/(1+Продажи!$D$27)+Продажи!L32*$A$28/(1+Продажи!$D$31)+Продажи!L36*$A$28/(1+Продажи!$D$35)+Продажи!L40*$A$28/(1+Продажи!$D$39)</f>
        <v>60000</v>
      </c>
      <c r="L36" s="28">
        <f>Продажи!M28*$A$28/(1+Продажи!$D$27)+Продажи!M32*$A$28/(1+Продажи!$D$31)+Продажи!M36*$A$28/(1+Продажи!$D$35)+Продажи!M40*$A$28/(1+Продажи!$D$39)</f>
        <v>66000</v>
      </c>
      <c r="M36" s="28">
        <f>Продажи!N28*$A$28/(1+Продажи!$D$27)+Продажи!N32*$A$28/(1+Продажи!$D$31)+Продажи!N36*$A$28/(1+Продажи!$D$35)+Продажи!N40*$A$28/(1+Продажи!$D$39)</f>
        <v>66000</v>
      </c>
      <c r="N36" s="28">
        <f>Продажи!O28*$A$28/(1+Продажи!$D$27)+Продажи!O32*$A$28/(1+Продажи!$D$31)+Продажи!O36*$A$28/(1+Продажи!$D$35)+Продажи!O40*$A$28/(1+Продажи!$D$39)</f>
        <v>66000</v>
      </c>
      <c r="O36" s="28">
        <f>Продажи!P28*$A$28/(1+Продажи!$D$27)+Продажи!P32*$A$28/(1+Продажи!$D$31)+Продажи!P36*$A$28/(1+Продажи!$D$35)+Продажи!P40*$A$28/(1+Продажи!$D$39)</f>
        <v>66000</v>
      </c>
      <c r="P36" s="28">
        <f>Продажи!Q28*$A$28/(1+Продажи!$D$27)+Продажи!Q32*$A$28/(1+Продажи!$D$31)+Продажи!Q36*$A$28/(1+Продажи!$D$35)+Продажи!Q40*$A$28/(1+Продажи!$D$39)</f>
        <v>69000</v>
      </c>
      <c r="Q36" s="28">
        <f>Продажи!R28*$A$28/(1+Продажи!$D$27)+Продажи!R32*$A$28/(1+Продажи!$D$31)+Продажи!R36*$A$28/(1+Продажи!$D$35)+Продажи!R40*$A$28/(1+Продажи!$D$39)</f>
        <v>69000</v>
      </c>
      <c r="R36" s="28">
        <f>Продажи!S28*$A$28/(1+Продажи!$D$27)+Продажи!S32*$A$28/(1+Продажи!$D$31)+Продажи!S36*$A$28/(1+Продажи!$D$35)+Продажи!S40*$A$28/(1+Продажи!$D$39)</f>
        <v>69000</v>
      </c>
      <c r="S36" s="28">
        <f>Продажи!T28*$A$28/(1+Продажи!$D$27)+Продажи!T32*$A$28/(1+Продажи!$D$31)+Продажи!T36*$A$28/(1+Продажи!$D$35)+Продажи!T40*$A$28/(1+Продажи!$D$39)</f>
        <v>69000</v>
      </c>
      <c r="T36" s="28">
        <f>Продажи!U28*$A$28/(1+Продажи!$D$27)+Продажи!U32*$A$28/(1+Продажи!$D$31)+Продажи!U36*$A$28/(1+Продажи!$D$35)+Продажи!U40*$A$28/(1+Продажи!$D$39)</f>
        <v>69000</v>
      </c>
      <c r="U36" s="28">
        <f>Продажи!V28*$A$28/(1+Продажи!$D$27)+Продажи!V32*$A$28/(1+Продажи!$D$31)+Продажи!V36*$A$28/(1+Продажи!$D$35)+Продажи!V40*$A$28/(1+Продажи!$D$39)</f>
        <v>69000</v>
      </c>
      <c r="V36" s="28">
        <f>Продажи!W28*$A$28/(1+Продажи!$D$27)+Продажи!W32*$A$28/(1+Продажи!$D$31)+Продажи!W36*$A$28/(1+Продажи!$D$35)+Продажи!W40*$A$28/(1+Продажи!$D$39)</f>
        <v>72000</v>
      </c>
      <c r="W36" s="28">
        <f>Продажи!X28*$A$28/(1+Продажи!$D$27)+Продажи!X32*$A$28/(1+Продажи!$D$31)+Продажи!X36*$A$28/(1+Продажи!$D$35)+Продажи!X40*$A$28/(1+Продажи!$D$39)</f>
        <v>72000</v>
      </c>
      <c r="X36" s="28">
        <f>Продажи!Y28*$A$28/(1+Продажи!$D$27)+Продажи!Y32*$A$28/(1+Продажи!$D$31)+Продажи!Y36*$A$28/(1+Продажи!$D$35)+Продажи!Y40*$A$28/(1+Продажи!$D$39)</f>
        <v>72000</v>
      </c>
      <c r="Y36" s="28">
        <f>Продажи!Z28*$A$28/(1+Продажи!$D$27)+Продажи!Z32*$A$28/(1+Продажи!$D$31)+Продажи!Z36*$A$28/(1+Продажи!$D$35)+Продажи!Z40*$A$28/(1+Продажи!$D$39)</f>
        <v>72000</v>
      </c>
      <c r="Z36" s="28">
        <f>Продажи!AA28*$A$28/(1+Продажи!$D$27)+Продажи!AA32*$A$28/(1+Продажи!$D$31)+Продажи!AA36*$A$28/(1+Продажи!$D$35)+Продажи!AA40*$A$28/(1+Продажи!$D$39)</f>
        <v>72000</v>
      </c>
      <c r="AA36" s="28">
        <f>Продажи!AB28*$A$28/(1+Продажи!$D$27)+Продажи!AB32*$A$28/(1+Продажи!$D$31)+Продажи!AB36*$A$28/(1+Продажи!$D$35)+Продажи!AB40*$A$28/(1+Продажи!$D$39)</f>
        <v>72000</v>
      </c>
    </row>
    <row r="37" spans="1:27" ht="15" customHeight="1" outlineLevel="1" x14ac:dyDescent="0.25">
      <c r="A37" s="355"/>
      <c r="B37" s="172" t="s">
        <v>104</v>
      </c>
      <c r="C37" s="160">
        <f t="shared" si="12"/>
        <v>0</v>
      </c>
      <c r="D37" s="28">
        <f>IF('Входящие данные'!$E$13=0,0,Кредитование!$D$8)</f>
        <v>0</v>
      </c>
      <c r="E37" s="28">
        <f>$D$37</f>
        <v>0</v>
      </c>
      <c r="F37" s="28">
        <f t="shared" ref="F37:AA37" si="14">$D$37</f>
        <v>0</v>
      </c>
      <c r="G37" s="28">
        <f t="shared" si="14"/>
        <v>0</v>
      </c>
      <c r="H37" s="28">
        <f t="shared" si="14"/>
        <v>0</v>
      </c>
      <c r="I37" s="28">
        <f t="shared" si="14"/>
        <v>0</v>
      </c>
      <c r="J37" s="28">
        <f t="shared" si="14"/>
        <v>0</v>
      </c>
      <c r="K37" s="28">
        <f t="shared" si="14"/>
        <v>0</v>
      </c>
      <c r="L37" s="28">
        <f t="shared" si="14"/>
        <v>0</v>
      </c>
      <c r="M37" s="28">
        <f t="shared" si="14"/>
        <v>0</v>
      </c>
      <c r="N37" s="28">
        <f t="shared" si="14"/>
        <v>0</v>
      </c>
      <c r="O37" s="28">
        <f t="shared" si="14"/>
        <v>0</v>
      </c>
      <c r="P37" s="28">
        <f t="shared" si="14"/>
        <v>0</v>
      </c>
      <c r="Q37" s="28">
        <f t="shared" si="14"/>
        <v>0</v>
      </c>
      <c r="R37" s="28">
        <f t="shared" si="14"/>
        <v>0</v>
      </c>
      <c r="S37" s="28">
        <f t="shared" si="14"/>
        <v>0</v>
      </c>
      <c r="T37" s="28">
        <f t="shared" si="14"/>
        <v>0</v>
      </c>
      <c r="U37" s="28">
        <f t="shared" si="14"/>
        <v>0</v>
      </c>
      <c r="V37" s="28">
        <f t="shared" si="14"/>
        <v>0</v>
      </c>
      <c r="W37" s="28">
        <f t="shared" si="14"/>
        <v>0</v>
      </c>
      <c r="X37" s="28">
        <f t="shared" si="14"/>
        <v>0</v>
      </c>
      <c r="Y37" s="28">
        <f t="shared" si="14"/>
        <v>0</v>
      </c>
      <c r="Z37" s="28">
        <f t="shared" si="14"/>
        <v>0</v>
      </c>
      <c r="AA37" s="28">
        <f t="shared" si="14"/>
        <v>0</v>
      </c>
    </row>
    <row r="38" spans="1:27" ht="15" customHeight="1" outlineLevel="1" x14ac:dyDescent="0.25">
      <c r="A38" s="355"/>
      <c r="B38" s="173" t="s">
        <v>45</v>
      </c>
      <c r="C38" s="161" t="e">
        <f t="shared" si="12"/>
        <v>#REF!</v>
      </c>
      <c r="D38" s="28" t="e">
        <f>'Ежемесячные затраты'!$F$26+'Ежемесячные затраты'!#REF!</f>
        <v>#REF!</v>
      </c>
      <c r="E38" s="28" t="e">
        <f>'Ежемесячные затраты'!$F$26+'Ежемесячные затраты'!#REF!</f>
        <v>#REF!</v>
      </c>
      <c r="F38" s="28" t="e">
        <f>'Ежемесячные затраты'!$F$26+'Ежемесячные затраты'!#REF!</f>
        <v>#REF!</v>
      </c>
      <c r="G38" s="28" t="e">
        <f>'Ежемесячные затраты'!$F$26+'Ежемесячные затраты'!#REF!</f>
        <v>#REF!</v>
      </c>
      <c r="H38" s="28" t="e">
        <f>'Ежемесячные затраты'!$F$26+'Ежемесячные затраты'!#REF!</f>
        <v>#REF!</v>
      </c>
      <c r="I38" s="28" t="e">
        <f>'Ежемесячные затраты'!$F$26+'Ежемесячные затраты'!#REF!</f>
        <v>#REF!</v>
      </c>
      <c r="J38" s="28" t="e">
        <f>'Ежемесячные затраты'!$F$26+'Ежемесячные затраты'!#REF!</f>
        <v>#REF!</v>
      </c>
      <c r="K38" s="28" t="e">
        <f>'Ежемесячные затраты'!$F$26+'Ежемесячные затраты'!#REF!</f>
        <v>#REF!</v>
      </c>
      <c r="L38" s="28" t="e">
        <f>'Ежемесячные затраты'!$F$26+'Ежемесячные затраты'!#REF!</f>
        <v>#REF!</v>
      </c>
      <c r="M38" s="28" t="e">
        <f>'Ежемесячные затраты'!$F$26+'Ежемесячные затраты'!#REF!</f>
        <v>#REF!</v>
      </c>
      <c r="N38" s="28" t="e">
        <f>'Ежемесячные затраты'!$F$26+'Ежемесячные затраты'!#REF!</f>
        <v>#REF!</v>
      </c>
      <c r="O38" s="28" t="e">
        <f>'Ежемесячные затраты'!$F$26+'Ежемесячные затраты'!#REF!</f>
        <v>#REF!</v>
      </c>
      <c r="P38" s="28" t="e">
        <f>'Ежемесячные затраты'!$F$26+'Ежемесячные затраты'!#REF!</f>
        <v>#REF!</v>
      </c>
      <c r="Q38" s="28" t="e">
        <f>'Ежемесячные затраты'!$F$26+'Ежемесячные затраты'!#REF!</f>
        <v>#REF!</v>
      </c>
      <c r="R38" s="28" t="e">
        <f>'Ежемесячные затраты'!$F$26+'Ежемесячные затраты'!#REF!</f>
        <v>#REF!</v>
      </c>
      <c r="S38" s="28" t="e">
        <f>'Ежемесячные затраты'!$F$26+'Ежемесячные затраты'!#REF!</f>
        <v>#REF!</v>
      </c>
      <c r="T38" s="28" t="e">
        <f>'Ежемесячные затраты'!$F$26+'Ежемесячные затраты'!#REF!</f>
        <v>#REF!</v>
      </c>
      <c r="U38" s="28" t="e">
        <f>'Ежемесячные затраты'!$F$26+'Ежемесячные затраты'!#REF!</f>
        <v>#REF!</v>
      </c>
      <c r="V38" s="28" t="e">
        <f>'Ежемесячные затраты'!$F$26+'Ежемесячные затраты'!#REF!</f>
        <v>#REF!</v>
      </c>
      <c r="W38" s="28" t="e">
        <f>'Ежемесячные затраты'!$F$26+'Ежемесячные затраты'!#REF!</f>
        <v>#REF!</v>
      </c>
      <c r="X38" s="28" t="e">
        <f>'Ежемесячные затраты'!$F$26+'Ежемесячные затраты'!#REF!</f>
        <v>#REF!</v>
      </c>
      <c r="Y38" s="28" t="e">
        <f>'Ежемесячные затраты'!$F$26+'Ежемесячные затраты'!#REF!</f>
        <v>#REF!</v>
      </c>
      <c r="Z38" s="28" t="e">
        <f>'Ежемесячные затраты'!$F$26+'Ежемесячные затраты'!#REF!</f>
        <v>#REF!</v>
      </c>
      <c r="AA38" s="28" t="e">
        <f>'Ежемесячные затраты'!$F$26+'Ежемесячные затраты'!#REF!</f>
        <v>#REF!</v>
      </c>
    </row>
    <row r="39" spans="1:27" ht="15.75" customHeight="1" x14ac:dyDescent="0.25">
      <c r="A39" s="355"/>
      <c r="B39" s="173" t="s">
        <v>4</v>
      </c>
      <c r="C39" s="161">
        <f t="shared" si="12"/>
        <v>1950000</v>
      </c>
      <c r="D39" s="33">
        <f>'Инвестиции на орг-цию бизнеса'!$E$15</f>
        <v>1950000</v>
      </c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153"/>
    </row>
    <row r="40" spans="1:27" ht="15.75" customHeight="1" x14ac:dyDescent="0.25">
      <c r="A40" s="355"/>
      <c r="B40" s="174" t="s">
        <v>19</v>
      </c>
      <c r="C40" s="162">
        <f t="shared" si="12"/>
        <v>-11499.999999999069</v>
      </c>
      <c r="D40" s="51">
        <f t="shared" ref="D40:AA40" si="15">D30-D31</f>
        <v>-110979.16666666663</v>
      </c>
      <c r="E40" s="51">
        <f t="shared" si="15"/>
        <v>-86979.166666666628</v>
      </c>
      <c r="F40" s="51">
        <f t="shared" si="15"/>
        <v>-62979.166666666628</v>
      </c>
      <c r="G40" s="51">
        <f t="shared" si="15"/>
        <v>-38979.166666666628</v>
      </c>
      <c r="H40" s="51">
        <f t="shared" si="15"/>
        <v>-26979.166666666628</v>
      </c>
      <c r="I40" s="51">
        <f t="shared" si="15"/>
        <v>-14979.166666666628</v>
      </c>
      <c r="J40" s="51">
        <f t="shared" si="15"/>
        <v>-14979.166666666628</v>
      </c>
      <c r="K40" s="51">
        <f t="shared" si="15"/>
        <v>-14979.166666666628</v>
      </c>
      <c r="L40" s="51">
        <f t="shared" si="15"/>
        <v>9020.8333333333721</v>
      </c>
      <c r="M40" s="51">
        <f t="shared" si="15"/>
        <v>9020.8333333333721</v>
      </c>
      <c r="N40" s="51">
        <f t="shared" si="15"/>
        <v>9020.8333333333721</v>
      </c>
      <c r="O40" s="51">
        <f t="shared" si="15"/>
        <v>9020.8333333333721</v>
      </c>
      <c r="P40" s="51">
        <f t="shared" si="15"/>
        <v>21020.833333333372</v>
      </c>
      <c r="Q40" s="51">
        <f t="shared" si="15"/>
        <v>21020.833333333372</v>
      </c>
      <c r="R40" s="51">
        <f t="shared" si="15"/>
        <v>21020.833333333372</v>
      </c>
      <c r="S40" s="51">
        <f t="shared" si="15"/>
        <v>21020.833333333372</v>
      </c>
      <c r="T40" s="51">
        <f t="shared" si="15"/>
        <v>21020.833333333372</v>
      </c>
      <c r="U40" s="51">
        <f t="shared" si="15"/>
        <v>21020.833333333372</v>
      </c>
      <c r="V40" s="51">
        <f t="shared" si="15"/>
        <v>33020.833333333372</v>
      </c>
      <c r="W40" s="51">
        <f t="shared" si="15"/>
        <v>33020.833333333372</v>
      </c>
      <c r="X40" s="51">
        <f t="shared" si="15"/>
        <v>33020.833333333372</v>
      </c>
      <c r="Y40" s="51">
        <f t="shared" si="15"/>
        <v>33020.833333333372</v>
      </c>
      <c r="Z40" s="51">
        <f t="shared" si="15"/>
        <v>33020.833333333372</v>
      </c>
      <c r="AA40" s="154">
        <f t="shared" si="15"/>
        <v>33020.833333333372</v>
      </c>
    </row>
    <row r="41" spans="1:27" ht="15.75" customHeight="1" x14ac:dyDescent="0.25">
      <c r="A41" s="355"/>
      <c r="B41" s="175" t="s">
        <v>20</v>
      </c>
      <c r="C41" s="162">
        <f t="shared" si="12"/>
        <v>-5801749.999999987</v>
      </c>
      <c r="D41" s="51">
        <f>D40</f>
        <v>-110979.16666666663</v>
      </c>
      <c r="E41" s="51">
        <f>D41+E40</f>
        <v>-197958.33333333326</v>
      </c>
      <c r="F41" s="51">
        <f>E41+F40</f>
        <v>-260937.49999999988</v>
      </c>
      <c r="G41" s="51">
        <f t="shared" ref="G41" si="16">F41+G40</f>
        <v>-299916.66666666651</v>
      </c>
      <c r="H41" s="51">
        <f t="shared" ref="H41" si="17">G41+H40</f>
        <v>-326895.83333333314</v>
      </c>
      <c r="I41" s="51">
        <f t="shared" ref="I41" si="18">H41+I40</f>
        <v>-341874.99999999977</v>
      </c>
      <c r="J41" s="51">
        <f t="shared" ref="J41" si="19">I41+J40</f>
        <v>-356854.1666666664</v>
      </c>
      <c r="K41" s="51">
        <f t="shared" ref="K41" si="20">J41+K40</f>
        <v>-371833.33333333302</v>
      </c>
      <c r="L41" s="51">
        <f t="shared" ref="L41" si="21">K41+L40</f>
        <v>-362812.49999999965</v>
      </c>
      <c r="M41" s="51">
        <f t="shared" ref="M41" si="22">L41+M40</f>
        <v>-353791.66666666628</v>
      </c>
      <c r="N41" s="51">
        <f t="shared" ref="N41" si="23">M41+N40</f>
        <v>-344770.83333333291</v>
      </c>
      <c r="O41" s="51">
        <f t="shared" ref="O41" si="24">N41+O40</f>
        <v>-335749.99999999953</v>
      </c>
      <c r="P41" s="51">
        <f>O41+P40</f>
        <v>-314729.16666666616</v>
      </c>
      <c r="Q41" s="51">
        <f t="shared" ref="Q41" si="25">P41+Q40</f>
        <v>-293708.33333333279</v>
      </c>
      <c r="R41" s="51">
        <f t="shared" ref="R41" si="26">Q41+R40</f>
        <v>-272687.49999999942</v>
      </c>
      <c r="S41" s="51">
        <f t="shared" ref="S41" si="27">R41+S40</f>
        <v>-251666.66666666605</v>
      </c>
      <c r="T41" s="51">
        <f t="shared" ref="T41" si="28">S41+T40</f>
        <v>-230645.83333333267</v>
      </c>
      <c r="U41" s="51">
        <f t="shared" ref="U41" si="29">T41+U40</f>
        <v>-209624.9999999993</v>
      </c>
      <c r="V41" s="51">
        <f t="shared" ref="V41" si="30">U41+V40</f>
        <v>-176604.16666666593</v>
      </c>
      <c r="W41" s="51">
        <f t="shared" ref="W41" si="31">V41+W40</f>
        <v>-143583.33333333256</v>
      </c>
      <c r="X41" s="51">
        <f t="shared" ref="X41" si="32">W41+X40</f>
        <v>-110562.49999999919</v>
      </c>
      <c r="Y41" s="51">
        <f t="shared" ref="Y41" si="33">X41+Y40</f>
        <v>-77541.666666665813</v>
      </c>
      <c r="Z41" s="51">
        <f t="shared" ref="Z41" si="34">Y41+Z40</f>
        <v>-44520.833333332441</v>
      </c>
      <c r="AA41" s="154">
        <f t="shared" ref="AA41" si="35">Z41+AA40</f>
        <v>-11499.999999999069</v>
      </c>
    </row>
    <row r="42" spans="1:27" ht="15.75" customHeight="1" x14ac:dyDescent="0.25">
      <c r="A42" s="355"/>
      <c r="B42" s="173" t="s">
        <v>18</v>
      </c>
      <c r="C42" s="162">
        <f t="shared" si="12"/>
        <v>-52601749.999999955</v>
      </c>
      <c r="D42" s="33">
        <f>D41-D39</f>
        <v>-2060979.1666666665</v>
      </c>
      <c r="E42" s="33">
        <f>D42+E40</f>
        <v>-2147958.333333333</v>
      </c>
      <c r="F42" s="33">
        <f t="shared" ref="F42" si="36">E42+F40</f>
        <v>-2210937.4999999995</v>
      </c>
      <c r="G42" s="33">
        <f t="shared" ref="G42" si="37">F42+G40</f>
        <v>-2249916.666666666</v>
      </c>
      <c r="H42" s="33">
        <f t="shared" ref="H42" si="38">G42+H40</f>
        <v>-2276895.8333333326</v>
      </c>
      <c r="I42" s="33">
        <f t="shared" ref="I42" si="39">H42+I40</f>
        <v>-2291874.9999999991</v>
      </c>
      <c r="J42" s="33">
        <f t="shared" ref="J42" si="40">I42+J40</f>
        <v>-2306854.1666666656</v>
      </c>
      <c r="K42" s="33">
        <f t="shared" ref="K42" si="41">J42+K40</f>
        <v>-2321833.3333333321</v>
      </c>
      <c r="L42" s="33">
        <f t="shared" ref="L42" si="42">K42+L40</f>
        <v>-2312812.4999999986</v>
      </c>
      <c r="M42" s="33">
        <f t="shared" ref="M42" si="43">L42+M40</f>
        <v>-2303791.6666666651</v>
      </c>
      <c r="N42" s="33">
        <f t="shared" ref="N42" si="44">M42+N40</f>
        <v>-2294770.8333333316</v>
      </c>
      <c r="O42" s="33">
        <f>N42+O40</f>
        <v>-2285749.9999999981</v>
      </c>
      <c r="P42" s="33">
        <f t="shared" ref="P42" si="45">O42+P40</f>
        <v>-2264729.1666666646</v>
      </c>
      <c r="Q42" s="33">
        <f t="shared" ref="Q42" si="46">P42+Q40</f>
        <v>-2243708.3333333312</v>
      </c>
      <c r="R42" s="33">
        <f t="shared" ref="R42" si="47">Q42+R40</f>
        <v>-2222687.4999999977</v>
      </c>
      <c r="S42" s="33">
        <f t="shared" ref="S42" si="48">R42+S40</f>
        <v>-2201666.6666666642</v>
      </c>
      <c r="T42" s="33">
        <f t="shared" ref="T42" si="49">S42+T40</f>
        <v>-2180645.8333333307</v>
      </c>
      <c r="U42" s="33">
        <f t="shared" ref="U42" si="50">T42+U40</f>
        <v>-2159624.9999999972</v>
      </c>
      <c r="V42" s="33">
        <f t="shared" ref="V42" si="51">U42+V40</f>
        <v>-2126604.1666666637</v>
      </c>
      <c r="W42" s="33">
        <f t="shared" ref="W42" si="52">V42+W40</f>
        <v>-2093583.3333333302</v>
      </c>
      <c r="X42" s="33">
        <f t="shared" ref="X42" si="53">W42+X40</f>
        <v>-2060562.4999999967</v>
      </c>
      <c r="Y42" s="33">
        <f t="shared" ref="Y42" si="54">X42+Y40</f>
        <v>-2027541.6666666633</v>
      </c>
      <c r="Z42" s="33">
        <f t="shared" ref="Z42" si="55">Y42+Z40</f>
        <v>-1994520.8333333298</v>
      </c>
      <c r="AA42" s="153">
        <f t="shared" ref="AA42" si="56">Z42+AA40</f>
        <v>-1961499.9999999963</v>
      </c>
    </row>
    <row r="43" spans="1:27" ht="15" customHeight="1" x14ac:dyDescent="0.25">
      <c r="A43" s="355"/>
      <c r="B43" s="176" t="s">
        <v>5</v>
      </c>
      <c r="C43" s="31"/>
      <c r="D43" s="36" t="str">
        <f>IF(D42&lt;0,"",D29)</f>
        <v/>
      </c>
      <c r="E43" s="36" t="str">
        <f t="shared" ref="E43" si="57">IF(E42&lt;0,"",IF(D42&gt;0,"",E29))</f>
        <v/>
      </c>
      <c r="F43" s="36" t="str">
        <f t="shared" ref="F43" si="58">IF(F42&lt;0,"",IF(E42&gt;0,"",F29))</f>
        <v/>
      </c>
      <c r="G43" s="36" t="str">
        <f t="shared" ref="G43" si="59">IF(G42&lt;0,"",IF(F42&gt;0,"",G29))</f>
        <v/>
      </c>
      <c r="H43" s="36" t="str">
        <f t="shared" ref="H43" si="60">IF(H42&lt;0,"",IF(G42&gt;0,"",H29))</f>
        <v/>
      </c>
      <c r="I43" s="36" t="str">
        <f t="shared" ref="I43" si="61">IF(I42&lt;0,"",IF(H42&gt;0,"",I29))</f>
        <v/>
      </c>
      <c r="J43" s="36" t="str">
        <f t="shared" ref="J43" si="62">IF(J42&lt;0,"",IF(I42&gt;0,"",J29))</f>
        <v/>
      </c>
      <c r="K43" s="36" t="str">
        <f t="shared" ref="K43" si="63">IF(K42&lt;0,"",IF(J42&gt;0,"",K29))</f>
        <v/>
      </c>
      <c r="L43" s="36" t="str">
        <f t="shared" ref="L43" si="64">IF(L42&lt;0,"",IF(K42&gt;0,"",L29))</f>
        <v/>
      </c>
      <c r="M43" s="36" t="str">
        <f t="shared" ref="M43" si="65">IF(M42&lt;0,"",IF(L42&gt;0,"",M29))</f>
        <v/>
      </c>
      <c r="N43" s="36" t="str">
        <f t="shared" ref="N43" si="66">IF(N42&lt;0,"",IF(M42&gt;0,"",N29))</f>
        <v/>
      </c>
      <c r="O43" s="36" t="str">
        <f t="shared" ref="O43" si="67">IF(O42&lt;0,"",IF(N42&gt;0,"",O29))</f>
        <v/>
      </c>
      <c r="P43" s="36" t="str">
        <f t="shared" ref="P43" si="68">IF(P42&lt;0,"",IF(O42&gt;0,"",P29))</f>
        <v/>
      </c>
      <c r="Q43" s="36" t="str">
        <f t="shared" ref="Q43" si="69">IF(Q42&lt;0,"",IF(P42&gt;0,"",Q29))</f>
        <v/>
      </c>
      <c r="R43" s="36" t="str">
        <f t="shared" ref="R43" si="70">IF(R42&lt;0,"",IF(Q42&gt;0,"",R29))</f>
        <v/>
      </c>
      <c r="S43" s="36" t="str">
        <f t="shared" ref="S43" si="71">IF(S42&lt;0,"",IF(R42&gt;0,"",S29))</f>
        <v/>
      </c>
      <c r="T43" s="36" t="str">
        <f t="shared" ref="T43" si="72">IF(T42&lt;0,"",IF(S42&gt;0,"",T29))</f>
        <v/>
      </c>
      <c r="U43" s="36" t="str">
        <f t="shared" ref="U43" si="73">IF(U42&lt;0,"",IF(T42&gt;0,"",U29))</f>
        <v/>
      </c>
      <c r="V43" s="36" t="str">
        <f t="shared" ref="V43" si="74">IF(V42&lt;0,"",IF(U42&gt;0,"",V29))</f>
        <v/>
      </c>
      <c r="W43" s="36" t="str">
        <f t="shared" ref="W43" si="75">IF(W42&lt;0,"",IF(V42&gt;0,"",W29))</f>
        <v/>
      </c>
      <c r="X43" s="36" t="str">
        <f t="shared" ref="X43" si="76">IF(X42&lt;0,"",IF(W42&gt;0,"",X29))</f>
        <v/>
      </c>
      <c r="Y43" s="36" t="str">
        <f t="shared" ref="Y43" si="77">IF(Y42&lt;0,"",IF(X42&gt;0,"",Y29))</f>
        <v/>
      </c>
      <c r="Z43" s="36" t="str">
        <f t="shared" ref="Z43" si="78">IF(Z42&lt;0,"",IF(Y42&gt;0,"",Z29))</f>
        <v/>
      </c>
      <c r="AA43" s="155" t="str">
        <f t="shared" ref="AA43" si="79">IF(AA42&lt;0,"",IF(Z42&gt;0,"",AA29))</f>
        <v/>
      </c>
    </row>
    <row r="44" spans="1:27" ht="15" customHeight="1" x14ac:dyDescent="0.25">
      <c r="A44" s="355"/>
      <c r="B44" s="176" t="s">
        <v>64</v>
      </c>
      <c r="C44" s="31"/>
      <c r="D44" s="108">
        <f t="shared" ref="D44:AA44" si="80">D40/(1+$E$23)^$D$2</f>
        <v>-99559.672258604667</v>
      </c>
      <c r="E44" s="108">
        <f t="shared" si="80"/>
        <v>-78029.215633503743</v>
      </c>
      <c r="F44" s="108">
        <f t="shared" si="80"/>
        <v>-56498.75900840282</v>
      </c>
      <c r="G44" s="108">
        <f t="shared" si="80"/>
        <v>-34968.302383301896</v>
      </c>
      <c r="H44" s="108">
        <f t="shared" si="80"/>
        <v>-24203.074070751438</v>
      </c>
      <c r="I44" s="108">
        <f t="shared" si="80"/>
        <v>-13437.845758200976</v>
      </c>
      <c r="J44" s="108">
        <f t="shared" si="80"/>
        <v>-13437.845758200976</v>
      </c>
      <c r="K44" s="108">
        <f t="shared" si="80"/>
        <v>-13437.845758200976</v>
      </c>
      <c r="L44" s="108">
        <f t="shared" si="80"/>
        <v>8092.6108668999477</v>
      </c>
      <c r="M44" s="108">
        <f t="shared" si="80"/>
        <v>8092.6108668999477</v>
      </c>
      <c r="N44" s="108">
        <f t="shared" si="80"/>
        <v>8092.6108668999477</v>
      </c>
      <c r="O44" s="108">
        <f t="shared" si="80"/>
        <v>8092.6108668999477</v>
      </c>
      <c r="P44" s="108">
        <f t="shared" si="80"/>
        <v>18857.83917945041</v>
      </c>
      <c r="Q44" s="108">
        <f t="shared" si="80"/>
        <v>18857.83917945041</v>
      </c>
      <c r="R44" s="108">
        <f t="shared" si="80"/>
        <v>18857.83917945041</v>
      </c>
      <c r="S44" s="108">
        <f t="shared" si="80"/>
        <v>18857.83917945041</v>
      </c>
      <c r="T44" s="108">
        <f t="shared" si="80"/>
        <v>18857.83917945041</v>
      </c>
      <c r="U44" s="108">
        <f t="shared" si="80"/>
        <v>18857.83917945041</v>
      </c>
      <c r="V44" s="108">
        <f t="shared" si="80"/>
        <v>29623.067492000871</v>
      </c>
      <c r="W44" s="108">
        <f t="shared" si="80"/>
        <v>29623.067492000871</v>
      </c>
      <c r="X44" s="108">
        <f t="shared" si="80"/>
        <v>29623.067492000871</v>
      </c>
      <c r="Y44" s="108">
        <f t="shared" si="80"/>
        <v>29623.067492000871</v>
      </c>
      <c r="Z44" s="108">
        <f t="shared" si="80"/>
        <v>29623.067492000871</v>
      </c>
      <c r="AA44" s="156">
        <f t="shared" si="80"/>
        <v>29623.067492000871</v>
      </c>
    </row>
    <row r="45" spans="1:27" ht="15" customHeight="1" x14ac:dyDescent="0.25">
      <c r="A45" s="355"/>
      <c r="B45" s="176"/>
      <c r="C45" s="31"/>
      <c r="D45" s="108">
        <f>-D39+D44</f>
        <v>-2049559.6722586048</v>
      </c>
      <c r="E45" s="108">
        <f>D45+E44</f>
        <v>-2127588.8878921084</v>
      </c>
      <c r="F45" s="108">
        <f>E45+F44</f>
        <v>-2184087.6469005113</v>
      </c>
      <c r="G45" s="108">
        <f t="shared" ref="G45" si="81">F45+G44</f>
        <v>-2219055.9492838131</v>
      </c>
      <c r="H45" s="108">
        <f t="shared" ref="H45" si="82">G45+H44</f>
        <v>-2243259.0233545648</v>
      </c>
      <c r="I45" s="108">
        <f t="shared" ref="I45" si="83">H45+I44</f>
        <v>-2256696.8691127659</v>
      </c>
      <c r="J45" s="108">
        <f t="shared" ref="J45" si="84">I45+J44</f>
        <v>-2270134.714870967</v>
      </c>
      <c r="K45" s="108">
        <f t="shared" ref="K45" si="85">J45+K44</f>
        <v>-2283572.5606291681</v>
      </c>
      <c r="L45" s="108">
        <f t="shared" ref="L45" si="86">K45+L44</f>
        <v>-2275479.949762268</v>
      </c>
      <c r="M45" s="108">
        <f t="shared" ref="M45" si="87">L45+M44</f>
        <v>-2267387.3388953679</v>
      </c>
      <c r="N45" s="108">
        <f t="shared" ref="N45" si="88">M45+N44</f>
        <v>-2259294.7280284679</v>
      </c>
      <c r="O45" s="108">
        <f t="shared" ref="O45" si="89">N45+O44</f>
        <v>-2251202.1171615678</v>
      </c>
      <c r="P45" s="108">
        <f t="shared" ref="P45" si="90">O45+P44</f>
        <v>-2232344.2779821176</v>
      </c>
      <c r="Q45" s="108">
        <f t="shared" ref="Q45" si="91">P45+Q44</f>
        <v>-2213486.4388026674</v>
      </c>
      <c r="R45" s="108">
        <f t="shared" ref="R45" si="92">Q45+R44</f>
        <v>-2194628.5996232172</v>
      </c>
      <c r="S45" s="108">
        <f t="shared" ref="S45" si="93">R45+S44</f>
        <v>-2175770.7604437671</v>
      </c>
      <c r="T45" s="108">
        <f t="shared" ref="T45" si="94">S45+T44</f>
        <v>-2156912.9212643169</v>
      </c>
      <c r="U45" s="108">
        <f t="shared" ref="U45" si="95">T45+U44</f>
        <v>-2138055.0820848667</v>
      </c>
      <c r="V45" s="108">
        <f t="shared" ref="V45" si="96">U45+V44</f>
        <v>-2108432.0145928659</v>
      </c>
      <c r="W45" s="108">
        <f t="shared" ref="W45" si="97">V45+W44</f>
        <v>-2078808.9471008652</v>
      </c>
      <c r="X45" s="108">
        <f t="shared" ref="X45" si="98">W45+X44</f>
        <v>-2049185.8796088644</v>
      </c>
      <c r="Y45" s="108">
        <f t="shared" ref="Y45" si="99">X45+Y44</f>
        <v>-2019562.8121168637</v>
      </c>
      <c r="Z45" s="108">
        <f t="shared" ref="Z45" si="100">Y45+Z44</f>
        <v>-1989939.7446248629</v>
      </c>
      <c r="AA45" s="156">
        <f t="shared" ref="AA45" si="101">Z45+AA44</f>
        <v>-1960316.6771328622</v>
      </c>
    </row>
    <row r="46" spans="1:27" ht="15" customHeight="1" x14ac:dyDescent="0.25">
      <c r="A46" s="355"/>
      <c r="B46" s="176" t="s">
        <v>65</v>
      </c>
      <c r="C46" s="31"/>
      <c r="D46" s="36" t="str">
        <f>IF(D45&lt;0,"",D29)</f>
        <v/>
      </c>
      <c r="E46" s="36" t="str">
        <f t="shared" ref="E46" si="102">IF(E45&lt;0,"",IF(D45&gt;0,"",E29))</f>
        <v/>
      </c>
      <c r="F46" s="36" t="str">
        <f t="shared" ref="F46" si="103">IF(F45&lt;0,"",IF(E45&gt;0,"",F29))</f>
        <v/>
      </c>
      <c r="G46" s="36" t="str">
        <f t="shared" ref="G46" si="104">IF(G45&lt;0,"",IF(F45&gt;0,"",G29))</f>
        <v/>
      </c>
      <c r="H46" s="36" t="str">
        <f t="shared" ref="H46" si="105">IF(H45&lt;0,"",IF(G45&gt;0,"",H29))</f>
        <v/>
      </c>
      <c r="I46" s="36" t="str">
        <f t="shared" ref="I46" si="106">IF(I45&lt;0,"",IF(H45&gt;0,"",I29))</f>
        <v/>
      </c>
      <c r="J46" s="36" t="str">
        <f t="shared" ref="J46" si="107">IF(J45&lt;0,"",IF(I45&gt;0,"",J29))</f>
        <v/>
      </c>
      <c r="K46" s="36" t="str">
        <f t="shared" ref="K46" si="108">IF(K45&lt;0,"",IF(J45&gt;0,"",K29))</f>
        <v/>
      </c>
      <c r="L46" s="36" t="str">
        <f t="shared" ref="L46" si="109">IF(L45&lt;0,"",IF(K45&gt;0,"",L29))</f>
        <v/>
      </c>
      <c r="M46" s="36" t="str">
        <f t="shared" ref="M46" si="110">IF(M45&lt;0,"",IF(L45&gt;0,"",M29))</f>
        <v/>
      </c>
      <c r="N46" s="36" t="str">
        <f t="shared" ref="N46" si="111">IF(N45&lt;0,"",IF(M45&gt;0,"",N29))</f>
        <v/>
      </c>
      <c r="O46" s="36" t="str">
        <f t="shared" ref="O46" si="112">IF(O45&lt;0,"",IF(N45&gt;0,"",O29))</f>
        <v/>
      </c>
      <c r="P46" s="36" t="str">
        <f t="shared" ref="P46" si="113">IF(P45&lt;0,"",IF(O45&gt;0,"",P29))</f>
        <v/>
      </c>
      <c r="Q46" s="36" t="str">
        <f t="shared" ref="Q46" si="114">IF(Q45&lt;0,"",IF(P45&gt;0,"",Q29))</f>
        <v/>
      </c>
      <c r="R46" s="36" t="str">
        <f t="shared" ref="R46" si="115">IF(R45&lt;0,"",IF(Q45&gt;0,"",R29))</f>
        <v/>
      </c>
      <c r="S46" s="36" t="str">
        <f t="shared" ref="S46" si="116">IF(S45&lt;0,"",IF(R45&gt;0,"",S29))</f>
        <v/>
      </c>
      <c r="T46" s="36" t="str">
        <f t="shared" ref="T46" si="117">IF(T45&lt;0,"",IF(S45&gt;0,"",T29))</f>
        <v/>
      </c>
      <c r="U46" s="36" t="str">
        <f t="shared" ref="U46" si="118">IF(U45&lt;0,"",IF(T45&gt;0,"",U29))</f>
        <v/>
      </c>
      <c r="V46" s="36" t="str">
        <f t="shared" ref="V46" si="119">IF(V45&lt;0,"",IF(U45&gt;0,"",V29))</f>
        <v/>
      </c>
      <c r="W46" s="36" t="str">
        <f t="shared" ref="W46" si="120">IF(W45&lt;0,"",IF(V45&gt;0,"",W29))</f>
        <v/>
      </c>
      <c r="X46" s="36" t="str">
        <f t="shared" ref="X46" si="121">IF(X45&lt;0,"",IF(W45&gt;0,"",X29))</f>
        <v/>
      </c>
      <c r="Y46" s="36" t="str">
        <f t="shared" ref="Y46" si="122">IF(Y45&lt;0,"",IF(X45&gt;0,"",Y29))</f>
        <v/>
      </c>
      <c r="Z46" s="36" t="str">
        <f t="shared" ref="Z46" si="123">IF(Z45&lt;0,"",IF(Y45&gt;0,"",Z29))</f>
        <v/>
      </c>
      <c r="AA46" s="155" t="str">
        <f t="shared" ref="AA46" si="124">IF(AA45&lt;0,"",IF(Z45&gt;0,"",AA29))</f>
        <v/>
      </c>
    </row>
    <row r="47" spans="1:27" ht="15" customHeight="1" x14ac:dyDescent="0.25">
      <c r="A47" s="355"/>
      <c r="B47" s="177">
        <f>-D39</f>
        <v>-1950000</v>
      </c>
      <c r="C47" s="109"/>
      <c r="D47" s="110">
        <f>D40</f>
        <v>-110979.16666666663</v>
      </c>
      <c r="E47" s="110">
        <f>E40</f>
        <v>-86979.166666666628</v>
      </c>
      <c r="F47" s="110">
        <f>F40</f>
        <v>-62979.166666666628</v>
      </c>
      <c r="G47" s="110">
        <f t="shared" ref="G47:Z47" si="125">G40</f>
        <v>-38979.166666666628</v>
      </c>
      <c r="H47" s="110">
        <f t="shared" si="125"/>
        <v>-26979.166666666628</v>
      </c>
      <c r="I47" s="110">
        <f t="shared" si="125"/>
        <v>-14979.166666666628</v>
      </c>
      <c r="J47" s="110">
        <f t="shared" si="125"/>
        <v>-14979.166666666628</v>
      </c>
      <c r="K47" s="110">
        <f t="shared" si="125"/>
        <v>-14979.166666666628</v>
      </c>
      <c r="L47" s="110">
        <f t="shared" si="125"/>
        <v>9020.8333333333721</v>
      </c>
      <c r="M47" s="110">
        <f t="shared" si="125"/>
        <v>9020.8333333333721</v>
      </c>
      <c r="N47" s="110">
        <f t="shared" si="125"/>
        <v>9020.8333333333721</v>
      </c>
      <c r="O47" s="110">
        <f t="shared" si="125"/>
        <v>9020.8333333333721</v>
      </c>
      <c r="P47" s="110">
        <f t="shared" si="125"/>
        <v>21020.833333333372</v>
      </c>
      <c r="Q47" s="110">
        <f t="shared" si="125"/>
        <v>21020.833333333372</v>
      </c>
      <c r="R47" s="110">
        <f t="shared" si="125"/>
        <v>21020.833333333372</v>
      </c>
      <c r="S47" s="110">
        <f t="shared" si="125"/>
        <v>21020.833333333372</v>
      </c>
      <c r="T47" s="110">
        <f t="shared" si="125"/>
        <v>21020.833333333372</v>
      </c>
      <c r="U47" s="110">
        <f t="shared" si="125"/>
        <v>21020.833333333372</v>
      </c>
      <c r="V47" s="110">
        <f t="shared" si="125"/>
        <v>33020.833333333372</v>
      </c>
      <c r="W47" s="110">
        <f t="shared" si="125"/>
        <v>33020.833333333372</v>
      </c>
      <c r="X47" s="110">
        <f t="shared" si="125"/>
        <v>33020.833333333372</v>
      </c>
      <c r="Y47" s="110">
        <f t="shared" si="125"/>
        <v>33020.833333333372</v>
      </c>
      <c r="Z47" s="110">
        <f t="shared" si="125"/>
        <v>33020.833333333372</v>
      </c>
      <c r="AA47" s="157">
        <f>AA40</f>
        <v>33020.833333333372</v>
      </c>
    </row>
    <row r="48" spans="1:27" x14ac:dyDescent="0.25">
      <c r="A48" s="355"/>
      <c r="B48" s="325" t="s">
        <v>16</v>
      </c>
      <c r="C48" s="325"/>
      <c r="D48" s="326">
        <f>AVERAGE(D40:AA40)</f>
        <v>-479.16666666662786</v>
      </c>
      <c r="E48" s="105">
        <f>AVERAGE(D40:AA40)</f>
        <v>-479.16666666662786</v>
      </c>
      <c r="F48" s="1"/>
      <c r="G48" s="26"/>
      <c r="H48" s="1"/>
      <c r="I48" s="1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10"/>
    </row>
    <row r="49" spans="1:27" x14ac:dyDescent="0.25">
      <c r="A49" s="355"/>
      <c r="B49" s="325" t="s">
        <v>58</v>
      </c>
      <c r="C49" s="325"/>
      <c r="D49" s="326"/>
      <c r="E49" s="104">
        <f>SUM(D43:AA43)</f>
        <v>0</v>
      </c>
      <c r="F49" s="1"/>
      <c r="G49" s="26"/>
      <c r="H49" s="1"/>
      <c r="I49" s="1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10"/>
    </row>
    <row r="50" spans="1:27" x14ac:dyDescent="0.25">
      <c r="A50" s="355"/>
      <c r="B50" s="325" t="s">
        <v>59</v>
      </c>
      <c r="C50" s="325"/>
      <c r="D50" s="326"/>
      <c r="E50" s="129">
        <v>0.1147</v>
      </c>
      <c r="F50" s="1"/>
      <c r="G50" s="26"/>
      <c r="H50" s="1"/>
      <c r="I50" s="1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10"/>
    </row>
    <row r="51" spans="1:27" x14ac:dyDescent="0.25">
      <c r="A51" s="355"/>
      <c r="B51" s="325" t="s">
        <v>60</v>
      </c>
      <c r="C51" s="325"/>
      <c r="D51" s="326"/>
      <c r="E51" s="104">
        <f>SUM(D46:AA46)</f>
        <v>0</v>
      </c>
      <c r="F51" s="1"/>
      <c r="G51" s="26"/>
      <c r="H51" s="1"/>
      <c r="I51" s="1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10"/>
    </row>
    <row r="52" spans="1:27" x14ac:dyDescent="0.25">
      <c r="A52" s="355"/>
      <c r="B52" s="325" t="s">
        <v>61</v>
      </c>
      <c r="C52" s="325"/>
      <c r="D52" s="326"/>
      <c r="E52" s="105">
        <f>-D39+SUM(D44:AA44)</f>
        <v>-1960316.6771328601</v>
      </c>
      <c r="F52" s="1"/>
      <c r="G52" s="26"/>
      <c r="H52" s="1"/>
      <c r="I52" s="1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10"/>
    </row>
    <row r="53" spans="1:27" x14ac:dyDescent="0.25">
      <c r="A53" s="355"/>
      <c r="B53" s="353" t="s">
        <v>62</v>
      </c>
      <c r="C53" s="353"/>
      <c r="D53" s="354"/>
      <c r="E53" s="106">
        <f>E52/D39</f>
        <v>-1.005290603657877</v>
      </c>
      <c r="F53" s="1"/>
      <c r="G53" s="26"/>
      <c r="H53" s="1"/>
      <c r="I53" s="1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10"/>
    </row>
    <row r="54" spans="1:27" x14ac:dyDescent="0.25">
      <c r="A54" s="355"/>
      <c r="B54" s="353" t="s">
        <v>63</v>
      </c>
      <c r="C54" s="353"/>
      <c r="D54" s="354"/>
      <c r="E54" s="107">
        <f>IRR(B47:AA47,E50)</f>
        <v>-9.564282755496889E-2</v>
      </c>
      <c r="F54" s="1"/>
      <c r="G54" s="26"/>
      <c r="H54" s="1"/>
      <c r="I54" s="1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10"/>
    </row>
    <row r="55" spans="1:27" ht="17.25" customHeight="1" x14ac:dyDescent="0.25">
      <c r="A55" s="355">
        <f>Гибкость!J10</f>
        <v>0.75</v>
      </c>
      <c r="B55" s="169"/>
      <c r="C55" s="30" t="s">
        <v>101</v>
      </c>
      <c r="D55" s="31" t="str">
        <f t="shared" ref="D55:AA55" si="126">D28</f>
        <v>1 месяц</v>
      </c>
      <c r="E55" s="31" t="str">
        <f t="shared" si="126"/>
        <v>2 месяц</v>
      </c>
      <c r="F55" s="31" t="str">
        <f t="shared" si="126"/>
        <v>3 месяц</v>
      </c>
      <c r="G55" s="31" t="str">
        <f t="shared" si="126"/>
        <v>4 месяц</v>
      </c>
      <c r="H55" s="31" t="str">
        <f t="shared" si="126"/>
        <v>5 месяц</v>
      </c>
      <c r="I55" s="31" t="str">
        <f t="shared" si="126"/>
        <v>6 месяц</v>
      </c>
      <c r="J55" s="31" t="str">
        <f t="shared" si="126"/>
        <v>7 месяц</v>
      </c>
      <c r="K55" s="31" t="str">
        <f t="shared" si="126"/>
        <v>8 месяц</v>
      </c>
      <c r="L55" s="31" t="str">
        <f t="shared" si="126"/>
        <v>9 месяц</v>
      </c>
      <c r="M55" s="31" t="str">
        <f t="shared" si="126"/>
        <v>10 месяц</v>
      </c>
      <c r="N55" s="31" t="str">
        <f t="shared" si="126"/>
        <v>11 месяц</v>
      </c>
      <c r="O55" s="31" t="str">
        <f t="shared" si="126"/>
        <v>12 месяц</v>
      </c>
      <c r="P55" s="31" t="str">
        <f t="shared" si="126"/>
        <v>13 месяц</v>
      </c>
      <c r="Q55" s="31" t="str">
        <f t="shared" si="126"/>
        <v>14 месяц</v>
      </c>
      <c r="R55" s="31" t="str">
        <f t="shared" si="126"/>
        <v>15 месяц</v>
      </c>
      <c r="S55" s="31" t="str">
        <f t="shared" si="126"/>
        <v>16 месяц</v>
      </c>
      <c r="T55" s="31" t="str">
        <f t="shared" si="126"/>
        <v>17 месяц</v>
      </c>
      <c r="U55" s="31" t="str">
        <f t="shared" si="126"/>
        <v>18 месяц</v>
      </c>
      <c r="V55" s="31" t="str">
        <f t="shared" si="126"/>
        <v>19 месяц</v>
      </c>
      <c r="W55" s="31" t="str">
        <f t="shared" si="126"/>
        <v>20 месяц</v>
      </c>
      <c r="X55" s="31" t="str">
        <f t="shared" si="126"/>
        <v>21 месяц</v>
      </c>
      <c r="Y55" s="31" t="str">
        <f t="shared" si="126"/>
        <v>22 месяц</v>
      </c>
      <c r="Z55" s="31" t="str">
        <f t="shared" si="126"/>
        <v>23 месяц</v>
      </c>
      <c r="AA55" s="31" t="str">
        <f t="shared" si="126"/>
        <v>12 месяц</v>
      </c>
    </row>
    <row r="56" spans="1:27" ht="12" hidden="1" customHeight="1" x14ac:dyDescent="0.25">
      <c r="A56" s="355"/>
      <c r="B56" s="169"/>
      <c r="C56" s="30"/>
      <c r="D56" s="31">
        <v>1</v>
      </c>
      <c r="E56" s="31">
        <v>2</v>
      </c>
      <c r="F56" s="31">
        <v>3</v>
      </c>
      <c r="G56" s="31">
        <v>4</v>
      </c>
      <c r="H56" s="31">
        <v>5</v>
      </c>
      <c r="I56" s="31">
        <v>6</v>
      </c>
      <c r="J56" s="31">
        <v>7</v>
      </c>
      <c r="K56" s="31">
        <v>8</v>
      </c>
      <c r="L56" s="31">
        <v>9</v>
      </c>
      <c r="M56" s="31">
        <v>10</v>
      </c>
      <c r="N56" s="31">
        <v>11</v>
      </c>
      <c r="O56" s="31">
        <v>12</v>
      </c>
      <c r="P56" s="31">
        <v>13</v>
      </c>
      <c r="Q56" s="31">
        <v>14</v>
      </c>
      <c r="R56" s="31">
        <v>15</v>
      </c>
      <c r="S56" s="31">
        <v>16</v>
      </c>
      <c r="T56" s="31">
        <v>17</v>
      </c>
      <c r="U56" s="31">
        <v>18</v>
      </c>
      <c r="V56" s="31">
        <v>19</v>
      </c>
      <c r="W56" s="31">
        <v>20</v>
      </c>
      <c r="X56" s="31">
        <v>21</v>
      </c>
      <c r="Y56" s="31">
        <v>22</v>
      </c>
      <c r="Z56" s="31">
        <v>23</v>
      </c>
      <c r="AA56" s="150">
        <v>24</v>
      </c>
    </row>
    <row r="57" spans="1:27" ht="15" customHeight="1" x14ac:dyDescent="0.25">
      <c r="A57" s="355"/>
      <c r="B57" s="170" t="s">
        <v>35</v>
      </c>
      <c r="C57" s="159">
        <f>SUM(D57:AA57)</f>
        <v>9543750</v>
      </c>
      <c r="D57" s="24">
        <f>Продажи!E41*$A$55</f>
        <v>225000</v>
      </c>
      <c r="E57" s="24">
        <f>Продажи!F41*$A$55</f>
        <v>262500</v>
      </c>
      <c r="F57" s="24">
        <f>Продажи!G41*$A$55</f>
        <v>300000</v>
      </c>
      <c r="G57" s="24">
        <f>Продажи!H41*$A$55</f>
        <v>337500</v>
      </c>
      <c r="H57" s="24">
        <f>Продажи!I41*$A$55</f>
        <v>356250</v>
      </c>
      <c r="I57" s="24">
        <f>Продажи!J41*$A$55</f>
        <v>375000</v>
      </c>
      <c r="J57" s="24">
        <f>Продажи!K41*$A$55</f>
        <v>375000</v>
      </c>
      <c r="K57" s="24">
        <f>Продажи!L41*$A$55</f>
        <v>375000</v>
      </c>
      <c r="L57" s="24">
        <f>Продажи!M41*$A$55</f>
        <v>412500</v>
      </c>
      <c r="M57" s="24">
        <f>Продажи!N41*$A$55</f>
        <v>412500</v>
      </c>
      <c r="N57" s="24">
        <f>Продажи!O41*$A$55</f>
        <v>412500</v>
      </c>
      <c r="O57" s="24">
        <f>Продажи!P41*$A$55</f>
        <v>412500</v>
      </c>
      <c r="P57" s="24">
        <f>Продажи!Q41*$A$55</f>
        <v>431250</v>
      </c>
      <c r="Q57" s="24">
        <f>Продажи!R41*$A$55</f>
        <v>431250</v>
      </c>
      <c r="R57" s="24">
        <f>Продажи!S41*$A$55</f>
        <v>431250</v>
      </c>
      <c r="S57" s="24">
        <f>Продажи!T41*$A$55</f>
        <v>431250</v>
      </c>
      <c r="T57" s="24">
        <f>Продажи!U41*$A$55</f>
        <v>431250</v>
      </c>
      <c r="U57" s="24">
        <f>Продажи!V41*$A$55</f>
        <v>431250</v>
      </c>
      <c r="V57" s="24">
        <f>Продажи!W41*$A$55</f>
        <v>450000</v>
      </c>
      <c r="W57" s="24">
        <f>Продажи!X41*$A$55</f>
        <v>450000</v>
      </c>
      <c r="X57" s="24">
        <f>Продажи!Y41*$A$55</f>
        <v>450000</v>
      </c>
      <c r="Y57" s="24">
        <f>Продажи!Z41*$A$55</f>
        <v>450000</v>
      </c>
      <c r="Z57" s="24">
        <f>Продажи!AA41*$A$55</f>
        <v>450000</v>
      </c>
      <c r="AA57" s="24">
        <f>Продажи!AB41*$A$55</f>
        <v>450000</v>
      </c>
    </row>
    <row r="58" spans="1:27" ht="15" customHeight="1" x14ac:dyDescent="0.25">
      <c r="A58" s="355"/>
      <c r="B58" s="170" t="s">
        <v>37</v>
      </c>
      <c r="C58" s="159">
        <f t="shared" ref="C58:C69" si="127">SUM(D58:AA58)</f>
        <v>8028250.0000000019</v>
      </c>
      <c r="D58" s="24">
        <f>SUM(D59:D64)</f>
        <v>299979.16666666663</v>
      </c>
      <c r="E58" s="24">
        <f t="shared" ref="E58:AA58" si="128">SUM(E59:E64)</f>
        <v>307479.16666666663</v>
      </c>
      <c r="F58" s="24">
        <f t="shared" si="128"/>
        <v>314979.16666666663</v>
      </c>
      <c r="G58" s="24">
        <f t="shared" si="128"/>
        <v>322479.16666666663</v>
      </c>
      <c r="H58" s="24">
        <f t="shared" si="128"/>
        <v>326229.16666666663</v>
      </c>
      <c r="I58" s="24">
        <f t="shared" si="128"/>
        <v>329979.16666666663</v>
      </c>
      <c r="J58" s="24">
        <f t="shared" si="128"/>
        <v>329979.16666666663</v>
      </c>
      <c r="K58" s="24">
        <f t="shared" si="128"/>
        <v>329979.16666666663</v>
      </c>
      <c r="L58" s="24">
        <f t="shared" si="128"/>
        <v>337479.16666666663</v>
      </c>
      <c r="M58" s="24">
        <f t="shared" si="128"/>
        <v>337479.16666666663</v>
      </c>
      <c r="N58" s="24">
        <f t="shared" si="128"/>
        <v>337479.16666666663</v>
      </c>
      <c r="O58" s="24">
        <f t="shared" si="128"/>
        <v>337479.16666666663</v>
      </c>
      <c r="P58" s="24">
        <f t="shared" si="128"/>
        <v>341229.16666666663</v>
      </c>
      <c r="Q58" s="24">
        <f t="shared" si="128"/>
        <v>341229.16666666663</v>
      </c>
      <c r="R58" s="24">
        <f t="shared" si="128"/>
        <v>341229.16666666663</v>
      </c>
      <c r="S58" s="24">
        <f t="shared" si="128"/>
        <v>341229.16666666663</v>
      </c>
      <c r="T58" s="24">
        <f t="shared" si="128"/>
        <v>341229.16666666663</v>
      </c>
      <c r="U58" s="24">
        <f t="shared" si="128"/>
        <v>341229.16666666663</v>
      </c>
      <c r="V58" s="24">
        <f t="shared" si="128"/>
        <v>344979.16666666663</v>
      </c>
      <c r="W58" s="24">
        <f t="shared" si="128"/>
        <v>344979.16666666663</v>
      </c>
      <c r="X58" s="24">
        <f t="shared" si="128"/>
        <v>344979.16666666663</v>
      </c>
      <c r="Y58" s="24">
        <f t="shared" si="128"/>
        <v>344979.16666666663</v>
      </c>
      <c r="Z58" s="24">
        <f t="shared" si="128"/>
        <v>344979.16666666663</v>
      </c>
      <c r="AA58" s="151">
        <f t="shared" si="128"/>
        <v>344979.16666666663</v>
      </c>
    </row>
    <row r="59" spans="1:27" ht="15" customHeight="1" outlineLevel="1" x14ac:dyDescent="0.25">
      <c r="A59" s="355"/>
      <c r="B59" s="171" t="s">
        <v>38</v>
      </c>
      <c r="C59" s="160">
        <f t="shared" si="127"/>
        <v>4032000</v>
      </c>
      <c r="D59" s="28">
        <f>'Ежемесячные затраты'!$F$14</f>
        <v>168000</v>
      </c>
      <c r="E59" s="28">
        <f>'Ежемесячные затраты'!$F$14</f>
        <v>168000</v>
      </c>
      <c r="F59" s="28">
        <f>'Ежемесячные затраты'!$F$14</f>
        <v>168000</v>
      </c>
      <c r="G59" s="28">
        <f>'Ежемесячные затраты'!$F$14</f>
        <v>168000</v>
      </c>
      <c r="H59" s="28">
        <f>'Ежемесячные затраты'!$F$14</f>
        <v>168000</v>
      </c>
      <c r="I59" s="28">
        <f>'Ежемесячные затраты'!$F$14</f>
        <v>168000</v>
      </c>
      <c r="J59" s="28">
        <f>'Ежемесячные затраты'!$F$14</f>
        <v>168000</v>
      </c>
      <c r="K59" s="28">
        <f>'Ежемесячные затраты'!$F$14</f>
        <v>168000</v>
      </c>
      <c r="L59" s="28">
        <f>'Ежемесячные затраты'!$F$14</f>
        <v>168000</v>
      </c>
      <c r="M59" s="28">
        <f>'Ежемесячные затраты'!$F$14</f>
        <v>168000</v>
      </c>
      <c r="N59" s="28">
        <f>'Ежемесячные затраты'!$F$14</f>
        <v>168000</v>
      </c>
      <c r="O59" s="28">
        <f>'Ежемесячные затраты'!$F$14</f>
        <v>168000</v>
      </c>
      <c r="P59" s="28">
        <f>'Ежемесячные затраты'!$F$14</f>
        <v>168000</v>
      </c>
      <c r="Q59" s="28">
        <f>'Ежемесячные затраты'!$F$14</f>
        <v>168000</v>
      </c>
      <c r="R59" s="28">
        <f>'Ежемесячные затраты'!$F$14</f>
        <v>168000</v>
      </c>
      <c r="S59" s="28">
        <f>'Ежемесячные затраты'!$F$14</f>
        <v>168000</v>
      </c>
      <c r="T59" s="28">
        <f>'Ежемесячные затраты'!$F$14</f>
        <v>168000</v>
      </c>
      <c r="U59" s="28">
        <f>'Ежемесячные затраты'!$F$14</f>
        <v>168000</v>
      </c>
      <c r="V59" s="28">
        <f>'Ежемесячные затраты'!$F$14</f>
        <v>168000</v>
      </c>
      <c r="W59" s="28">
        <f>'Ежемесячные затраты'!$F$14</f>
        <v>168000</v>
      </c>
      <c r="X59" s="28">
        <f>'Ежемесячные затраты'!$F$14</f>
        <v>168000</v>
      </c>
      <c r="Y59" s="28">
        <f>'Ежемесячные затраты'!$F$14</f>
        <v>168000</v>
      </c>
      <c r="Z59" s="28">
        <f>'Ежемесячные затраты'!$F$14</f>
        <v>168000</v>
      </c>
      <c r="AA59" s="28">
        <f>'Ежемесячные затраты'!$F$14</f>
        <v>168000</v>
      </c>
    </row>
    <row r="60" spans="1:27" ht="15" customHeight="1" outlineLevel="1" x14ac:dyDescent="0.25">
      <c r="A60" s="355"/>
      <c r="B60" s="171" t="s">
        <v>48</v>
      </c>
      <c r="C60" s="160">
        <f t="shared" si="127"/>
        <v>1680000</v>
      </c>
      <c r="D60" s="28">
        <f>'Ежемесячные затраты'!$F$12</f>
        <v>70000</v>
      </c>
      <c r="E60" s="28">
        <f>'Ежемесячные затраты'!$F$12</f>
        <v>70000</v>
      </c>
      <c r="F60" s="28">
        <f>'Ежемесячные затраты'!$F$12</f>
        <v>70000</v>
      </c>
      <c r="G60" s="28">
        <f>'Ежемесячные затраты'!$F$12</f>
        <v>70000</v>
      </c>
      <c r="H60" s="28">
        <f>'Ежемесячные затраты'!$F$12</f>
        <v>70000</v>
      </c>
      <c r="I60" s="28">
        <f>'Ежемесячные затраты'!$F$12</f>
        <v>70000</v>
      </c>
      <c r="J60" s="28">
        <f>'Ежемесячные затраты'!$F$12</f>
        <v>70000</v>
      </c>
      <c r="K60" s="28">
        <f>'Ежемесячные затраты'!$F$12</f>
        <v>70000</v>
      </c>
      <c r="L60" s="28">
        <f>'Ежемесячные затраты'!$F$12</f>
        <v>70000</v>
      </c>
      <c r="M60" s="28">
        <f>'Ежемесячные затраты'!$F$12</f>
        <v>70000</v>
      </c>
      <c r="N60" s="28">
        <f>'Ежемесячные затраты'!$F$12</f>
        <v>70000</v>
      </c>
      <c r="O60" s="28">
        <f>'Ежемесячные затраты'!$F$12</f>
        <v>70000</v>
      </c>
      <c r="P60" s="28">
        <f>'Ежемесячные затраты'!$F$12</f>
        <v>70000</v>
      </c>
      <c r="Q60" s="28">
        <f>'Ежемесячные затраты'!$F$12</f>
        <v>70000</v>
      </c>
      <c r="R60" s="28">
        <f>'Ежемесячные затраты'!$F$12</f>
        <v>70000</v>
      </c>
      <c r="S60" s="28">
        <f>'Ежемесячные затраты'!$F$12</f>
        <v>70000</v>
      </c>
      <c r="T60" s="28">
        <f>'Ежемесячные затраты'!$F$12</f>
        <v>70000</v>
      </c>
      <c r="U60" s="28">
        <f>'Ежемесячные затраты'!$F$12</f>
        <v>70000</v>
      </c>
      <c r="V60" s="28">
        <f>'Ежемесячные затраты'!$F$12</f>
        <v>70000</v>
      </c>
      <c r="W60" s="28">
        <f>'Ежемесячные затраты'!$F$12</f>
        <v>70000</v>
      </c>
      <c r="X60" s="28">
        <f>'Ежемесячные затраты'!$F$12</f>
        <v>70000</v>
      </c>
      <c r="Y60" s="28">
        <f>'Ежемесячные затраты'!$F$12</f>
        <v>70000</v>
      </c>
      <c r="Z60" s="28">
        <f>'Ежемесячные затраты'!$F$12</f>
        <v>70000</v>
      </c>
      <c r="AA60" s="152">
        <f>'Ежемесячные затраты'!$F$12</f>
        <v>70000</v>
      </c>
    </row>
    <row r="61" spans="1:27" ht="15" customHeight="1" outlineLevel="1" x14ac:dyDescent="0.25">
      <c r="A61" s="355"/>
      <c r="B61" s="171" t="s">
        <v>42</v>
      </c>
      <c r="C61" s="160">
        <f t="shared" si="127"/>
        <v>407500.00000000012</v>
      </c>
      <c r="D61" s="28">
        <f>'Ежемесячные затраты'!$F$30</f>
        <v>16979.166666666668</v>
      </c>
      <c r="E61" s="28">
        <f>'Ежемесячные затраты'!$F$30</f>
        <v>16979.166666666668</v>
      </c>
      <c r="F61" s="28">
        <f>'Ежемесячные затраты'!$F$30</f>
        <v>16979.166666666668</v>
      </c>
      <c r="G61" s="28">
        <f>'Ежемесячные затраты'!$F$30</f>
        <v>16979.166666666668</v>
      </c>
      <c r="H61" s="28">
        <f>'Ежемесячные затраты'!$F$30</f>
        <v>16979.166666666668</v>
      </c>
      <c r="I61" s="28">
        <f>'Ежемесячные затраты'!$F$30</f>
        <v>16979.166666666668</v>
      </c>
      <c r="J61" s="28">
        <f>'Ежемесячные затраты'!$F$30</f>
        <v>16979.166666666668</v>
      </c>
      <c r="K61" s="28">
        <f>'Ежемесячные затраты'!$F$30</f>
        <v>16979.166666666668</v>
      </c>
      <c r="L61" s="28">
        <f>'Ежемесячные затраты'!$F$30</f>
        <v>16979.166666666668</v>
      </c>
      <c r="M61" s="28">
        <f>'Ежемесячные затраты'!$F$30</f>
        <v>16979.166666666668</v>
      </c>
      <c r="N61" s="28">
        <f>'Ежемесячные затраты'!$F$30</f>
        <v>16979.166666666668</v>
      </c>
      <c r="O61" s="28">
        <f>'Ежемесячные затраты'!$F$30</f>
        <v>16979.166666666668</v>
      </c>
      <c r="P61" s="28">
        <f>'Ежемесячные затраты'!$F$30</f>
        <v>16979.166666666668</v>
      </c>
      <c r="Q61" s="28">
        <f>'Ежемесячные затраты'!$F$30</f>
        <v>16979.166666666668</v>
      </c>
      <c r="R61" s="28">
        <f>'Ежемесячные затраты'!$F$30</f>
        <v>16979.166666666668</v>
      </c>
      <c r="S61" s="28">
        <f>'Ежемесячные затраты'!$F$30</f>
        <v>16979.166666666668</v>
      </c>
      <c r="T61" s="28">
        <f>'Ежемесячные затраты'!$F$30</f>
        <v>16979.166666666668</v>
      </c>
      <c r="U61" s="28">
        <f>'Ежемесячные затраты'!$F$30</f>
        <v>16979.166666666668</v>
      </c>
      <c r="V61" s="28">
        <f>'Ежемесячные затраты'!$F$30</f>
        <v>16979.166666666668</v>
      </c>
      <c r="W61" s="28">
        <f>'Ежемесячные затраты'!$F$30</f>
        <v>16979.166666666668</v>
      </c>
      <c r="X61" s="28">
        <f>'Ежемесячные затраты'!$F$30</f>
        <v>16979.166666666668</v>
      </c>
      <c r="Y61" s="28">
        <f>'Ежемесячные затраты'!$F$30</f>
        <v>16979.166666666668</v>
      </c>
      <c r="Z61" s="28">
        <f>'Ежемесячные затраты'!$F$30</f>
        <v>16979.166666666668</v>
      </c>
      <c r="AA61" s="152">
        <f>'Ежемесячные затраты'!$F$30</f>
        <v>16979.166666666668</v>
      </c>
    </row>
    <row r="62" spans="1:27" ht="15" customHeight="1" outlineLevel="1" x14ac:dyDescent="0.25">
      <c r="A62" s="355"/>
      <c r="B62" s="171" t="s">
        <v>46</v>
      </c>
      <c r="C62" s="160">
        <f t="shared" si="127"/>
        <v>0</v>
      </c>
      <c r="D62" s="28">
        <f>D57*'Ежемесячные затраты'!$E$32</f>
        <v>0</v>
      </c>
      <c r="E62" s="28">
        <f>E57*'Ежемесячные затраты'!$E$32</f>
        <v>0</v>
      </c>
      <c r="F62" s="28">
        <f>F57*'Ежемесячные затраты'!$E$32</f>
        <v>0</v>
      </c>
      <c r="G62" s="28">
        <f>G57*'Ежемесячные затраты'!$E$32</f>
        <v>0</v>
      </c>
      <c r="H62" s="28">
        <f>H57*'Ежемесячные затраты'!$E$32</f>
        <v>0</v>
      </c>
      <c r="I62" s="28">
        <f>I57*'Ежемесячные затраты'!$E$32</f>
        <v>0</v>
      </c>
      <c r="J62" s="28">
        <f>J57*'Ежемесячные затраты'!$E$32</f>
        <v>0</v>
      </c>
      <c r="K62" s="28">
        <f>K57*'Ежемесячные затраты'!$E$32</f>
        <v>0</v>
      </c>
      <c r="L62" s="28">
        <f>L57*'Ежемесячные затраты'!$E$32</f>
        <v>0</v>
      </c>
      <c r="M62" s="28">
        <f>M57*'Ежемесячные затраты'!$E$32</f>
        <v>0</v>
      </c>
      <c r="N62" s="28">
        <f>N57*'Ежемесячные затраты'!$E$32</f>
        <v>0</v>
      </c>
      <c r="O62" s="28">
        <f>O57*'Ежемесячные затраты'!$E$32</f>
        <v>0</v>
      </c>
      <c r="P62" s="28">
        <f>P57*'Ежемесячные затраты'!$E$32</f>
        <v>0</v>
      </c>
      <c r="Q62" s="28">
        <f>Q57*'Ежемесячные затраты'!$E$32</f>
        <v>0</v>
      </c>
      <c r="R62" s="28">
        <f>R57*'Ежемесячные затраты'!$E$32</f>
        <v>0</v>
      </c>
      <c r="S62" s="28">
        <f>S57*'Ежемесячные затраты'!$E$32</f>
        <v>0</v>
      </c>
      <c r="T62" s="28">
        <f>T57*'Ежемесячные затраты'!$E$32</f>
        <v>0</v>
      </c>
      <c r="U62" s="28">
        <f>U57*'Ежемесячные затраты'!$E$32</f>
        <v>0</v>
      </c>
      <c r="V62" s="28">
        <f>V57*'Ежемесячные затраты'!$E$32</f>
        <v>0</v>
      </c>
      <c r="W62" s="28">
        <f>W57*'Ежемесячные затраты'!$E$32</f>
        <v>0</v>
      </c>
      <c r="X62" s="28">
        <f>X57*'Ежемесячные затраты'!$E$32</f>
        <v>0</v>
      </c>
      <c r="Y62" s="28">
        <f>Y57*'Ежемесячные затраты'!$E$32</f>
        <v>0</v>
      </c>
      <c r="Z62" s="28">
        <f>Z57*'Ежемесячные затраты'!$E$32</f>
        <v>0</v>
      </c>
      <c r="AA62" s="152">
        <f>AA57*'Ежемесячные затраты'!$E$32</f>
        <v>0</v>
      </c>
    </row>
    <row r="63" spans="1:27" ht="15" customHeight="1" outlineLevel="1" x14ac:dyDescent="0.25">
      <c r="A63" s="355"/>
      <c r="B63" s="171" t="s">
        <v>76</v>
      </c>
      <c r="C63" s="160">
        <f t="shared" si="127"/>
        <v>1908750</v>
      </c>
      <c r="D63" s="28">
        <f>Продажи!E28*$A$55/(1+Продажи!$D$27)+Продажи!E32*$A$55/(1+Продажи!$D$31)+Продажи!E36*$A$55/(1+Продажи!$D$35)+Продажи!E40*$A$55/(1+Продажи!$D$39)</f>
        <v>45000</v>
      </c>
      <c r="E63" s="28">
        <f>Продажи!F28*$A$55/(1+Продажи!$D$27)+Продажи!F32*$A$55/(1+Продажи!$D$31)+Продажи!F36*$A$55/(1+Продажи!$D$35)+Продажи!F40*$A$55/(1+Продажи!$D$39)</f>
        <v>52500</v>
      </c>
      <c r="F63" s="28">
        <f>Продажи!G28*$A$55/(1+Продажи!$D$27)+Продажи!G32*$A$55/(1+Продажи!$D$31)+Продажи!G36*$A$55/(1+Продажи!$D$35)+Продажи!G40*$A$55/(1+Продажи!$D$39)</f>
        <v>60000</v>
      </c>
      <c r="G63" s="28">
        <f>Продажи!H28*$A$55/(1+Продажи!$D$27)+Продажи!H32*$A$55/(1+Продажи!$D$31)+Продажи!H36*$A$55/(1+Продажи!$D$35)+Продажи!H40*$A$55/(1+Продажи!$D$39)</f>
        <v>67500</v>
      </c>
      <c r="H63" s="28">
        <f>Продажи!I28*$A$55/(1+Продажи!$D$27)+Продажи!I32*$A$55/(1+Продажи!$D$31)+Продажи!I36*$A$55/(1+Продажи!$D$35)+Продажи!I40*$A$55/(1+Продажи!$D$39)</f>
        <v>71250</v>
      </c>
      <c r="I63" s="28">
        <f>Продажи!J28*$A$55/(1+Продажи!$D$27)+Продажи!J32*$A$55/(1+Продажи!$D$31)+Продажи!J36*$A$55/(1+Продажи!$D$35)+Продажи!J40*$A$55/(1+Продажи!$D$39)</f>
        <v>75000</v>
      </c>
      <c r="J63" s="28">
        <f>Продажи!K28*$A$55/(1+Продажи!$D$27)+Продажи!K32*$A$55/(1+Продажи!$D$31)+Продажи!K36*$A$55/(1+Продажи!$D$35)+Продажи!K40*$A$55/(1+Продажи!$D$39)</f>
        <v>75000</v>
      </c>
      <c r="K63" s="28">
        <f>Продажи!L28*$A$55/(1+Продажи!$D$27)+Продажи!L32*$A$55/(1+Продажи!$D$31)+Продажи!L36*$A$55/(1+Продажи!$D$35)+Продажи!L40*$A$55/(1+Продажи!$D$39)</f>
        <v>75000</v>
      </c>
      <c r="L63" s="28">
        <f>Продажи!M28*$A$55/(1+Продажи!$D$27)+Продажи!M32*$A$55/(1+Продажи!$D$31)+Продажи!M36*$A$55/(1+Продажи!$D$35)+Продажи!M40*$A$55/(1+Продажи!$D$39)</f>
        <v>82500</v>
      </c>
      <c r="M63" s="28">
        <f>Продажи!N28*$A$55/(1+Продажи!$D$27)+Продажи!N32*$A$55/(1+Продажи!$D$31)+Продажи!N36*$A$55/(1+Продажи!$D$35)+Продажи!N40*$A$55/(1+Продажи!$D$39)</f>
        <v>82500</v>
      </c>
      <c r="N63" s="28">
        <f>Продажи!O28*$A$55/(1+Продажи!$D$27)+Продажи!O32*$A$55/(1+Продажи!$D$31)+Продажи!O36*$A$55/(1+Продажи!$D$35)+Продажи!O40*$A$55/(1+Продажи!$D$39)</f>
        <v>82500</v>
      </c>
      <c r="O63" s="28">
        <f>Продажи!P28*$A$55/(1+Продажи!$D$27)+Продажи!P32*$A$55/(1+Продажи!$D$31)+Продажи!P36*$A$55/(1+Продажи!$D$35)+Продажи!P40*$A$55/(1+Продажи!$D$39)</f>
        <v>82500</v>
      </c>
      <c r="P63" s="28">
        <f>Продажи!Q28*$A$55/(1+Продажи!$D$27)+Продажи!Q32*$A$55/(1+Продажи!$D$31)+Продажи!Q36*$A$55/(1+Продажи!$D$35)+Продажи!Q40*$A$55/(1+Продажи!$D$39)</f>
        <v>86250</v>
      </c>
      <c r="Q63" s="28">
        <f>Продажи!R28*$A$55/(1+Продажи!$D$27)+Продажи!R32*$A$55/(1+Продажи!$D$31)+Продажи!R36*$A$55/(1+Продажи!$D$35)+Продажи!R40*$A$55/(1+Продажи!$D$39)</f>
        <v>86250</v>
      </c>
      <c r="R63" s="28">
        <f>Продажи!S28*$A$55/(1+Продажи!$D$27)+Продажи!S32*$A$55/(1+Продажи!$D$31)+Продажи!S36*$A$55/(1+Продажи!$D$35)+Продажи!S40*$A$55/(1+Продажи!$D$39)</f>
        <v>86250</v>
      </c>
      <c r="S63" s="28">
        <f>Продажи!T28*$A$55/(1+Продажи!$D$27)+Продажи!T32*$A$55/(1+Продажи!$D$31)+Продажи!T36*$A$55/(1+Продажи!$D$35)+Продажи!T40*$A$55/(1+Продажи!$D$39)</f>
        <v>86250</v>
      </c>
      <c r="T63" s="28">
        <f>Продажи!U28*$A$55/(1+Продажи!$D$27)+Продажи!U32*$A$55/(1+Продажи!$D$31)+Продажи!U36*$A$55/(1+Продажи!$D$35)+Продажи!U40*$A$55/(1+Продажи!$D$39)</f>
        <v>86250</v>
      </c>
      <c r="U63" s="28">
        <f>Продажи!V28*$A$55/(1+Продажи!$D$27)+Продажи!V32*$A$55/(1+Продажи!$D$31)+Продажи!V36*$A$55/(1+Продажи!$D$35)+Продажи!V40*$A$55/(1+Продажи!$D$39)</f>
        <v>86250</v>
      </c>
      <c r="V63" s="28">
        <f>Продажи!W28*$A$55/(1+Продажи!$D$27)+Продажи!W32*$A$55/(1+Продажи!$D$31)+Продажи!W36*$A$55/(1+Продажи!$D$35)+Продажи!W40*$A$55/(1+Продажи!$D$39)</f>
        <v>90000</v>
      </c>
      <c r="W63" s="28">
        <f>Продажи!X28*$A$55/(1+Продажи!$D$27)+Продажи!X32*$A$55/(1+Продажи!$D$31)+Продажи!X36*$A$55/(1+Продажи!$D$35)+Продажи!X40*$A$55/(1+Продажи!$D$39)</f>
        <v>90000</v>
      </c>
      <c r="X63" s="28">
        <f>Продажи!Y28*$A$55/(1+Продажи!$D$27)+Продажи!Y32*$A$55/(1+Продажи!$D$31)+Продажи!Y36*$A$55/(1+Продажи!$D$35)+Продажи!Y40*$A$55/(1+Продажи!$D$39)</f>
        <v>90000</v>
      </c>
      <c r="Y63" s="28">
        <f>Продажи!Z28*$A$55/(1+Продажи!$D$27)+Продажи!Z32*$A$55/(1+Продажи!$D$31)+Продажи!Z36*$A$55/(1+Продажи!$D$35)+Продажи!Z40*$A$55/(1+Продажи!$D$39)</f>
        <v>90000</v>
      </c>
      <c r="Z63" s="28">
        <f>Продажи!AA28*$A$55/(1+Продажи!$D$27)+Продажи!AA32*$A$55/(1+Продажи!$D$31)+Продажи!AA36*$A$55/(1+Продажи!$D$35)+Продажи!AA40*$A$55/(1+Продажи!$D$39)</f>
        <v>90000</v>
      </c>
      <c r="AA63" s="28">
        <f>Продажи!AB28*$A$55/(1+Продажи!$D$27)+Продажи!AB32*$A$55/(1+Продажи!$D$31)+Продажи!AB36*$A$55/(1+Продажи!$D$35)+Продажи!AB40*$A$55/(1+Продажи!$D$39)</f>
        <v>90000</v>
      </c>
    </row>
    <row r="64" spans="1:27" ht="15" customHeight="1" outlineLevel="1" x14ac:dyDescent="0.25">
      <c r="A64" s="355"/>
      <c r="B64" s="172" t="s">
        <v>104</v>
      </c>
      <c r="C64" s="160">
        <f t="shared" si="127"/>
        <v>0</v>
      </c>
      <c r="D64" s="28">
        <f>IF('Входящие данные'!$E$13=0,0,Кредитование!$D$8)</f>
        <v>0</v>
      </c>
      <c r="E64" s="28">
        <f>$D$64</f>
        <v>0</v>
      </c>
      <c r="F64" s="28">
        <f t="shared" ref="F64:AA64" si="129">$D$64</f>
        <v>0</v>
      </c>
      <c r="G64" s="28">
        <f t="shared" si="129"/>
        <v>0</v>
      </c>
      <c r="H64" s="28">
        <f t="shared" si="129"/>
        <v>0</v>
      </c>
      <c r="I64" s="28">
        <f t="shared" si="129"/>
        <v>0</v>
      </c>
      <c r="J64" s="28">
        <f t="shared" si="129"/>
        <v>0</v>
      </c>
      <c r="K64" s="28">
        <f t="shared" si="129"/>
        <v>0</v>
      </c>
      <c r="L64" s="28">
        <f t="shared" si="129"/>
        <v>0</v>
      </c>
      <c r="M64" s="28">
        <f t="shared" si="129"/>
        <v>0</v>
      </c>
      <c r="N64" s="28">
        <f t="shared" si="129"/>
        <v>0</v>
      </c>
      <c r="O64" s="28">
        <f t="shared" si="129"/>
        <v>0</v>
      </c>
      <c r="P64" s="28">
        <f t="shared" si="129"/>
        <v>0</v>
      </c>
      <c r="Q64" s="28">
        <f t="shared" si="129"/>
        <v>0</v>
      </c>
      <c r="R64" s="28">
        <f t="shared" si="129"/>
        <v>0</v>
      </c>
      <c r="S64" s="28">
        <f t="shared" si="129"/>
        <v>0</v>
      </c>
      <c r="T64" s="28">
        <f t="shared" si="129"/>
        <v>0</v>
      </c>
      <c r="U64" s="28">
        <f t="shared" si="129"/>
        <v>0</v>
      </c>
      <c r="V64" s="28">
        <f t="shared" si="129"/>
        <v>0</v>
      </c>
      <c r="W64" s="28">
        <f t="shared" si="129"/>
        <v>0</v>
      </c>
      <c r="X64" s="28">
        <f t="shared" si="129"/>
        <v>0</v>
      </c>
      <c r="Y64" s="28">
        <f t="shared" si="129"/>
        <v>0</v>
      </c>
      <c r="Z64" s="28">
        <f t="shared" si="129"/>
        <v>0</v>
      </c>
      <c r="AA64" s="28">
        <f t="shared" si="129"/>
        <v>0</v>
      </c>
    </row>
    <row r="65" spans="1:27" ht="15" customHeight="1" outlineLevel="1" x14ac:dyDescent="0.25">
      <c r="A65" s="355"/>
      <c r="B65" s="173" t="s">
        <v>45</v>
      </c>
      <c r="C65" s="161" t="e">
        <f t="shared" si="127"/>
        <v>#REF!</v>
      </c>
      <c r="D65" s="28" t="e">
        <f>'Ежемесячные затраты'!$F$26+'Ежемесячные затраты'!#REF!</f>
        <v>#REF!</v>
      </c>
      <c r="E65" s="28" t="e">
        <f>'Ежемесячные затраты'!$F$26+'Ежемесячные затраты'!#REF!</f>
        <v>#REF!</v>
      </c>
      <c r="F65" s="28" t="e">
        <f>'Ежемесячные затраты'!$F$26+'Ежемесячные затраты'!#REF!</f>
        <v>#REF!</v>
      </c>
      <c r="G65" s="28" t="e">
        <f>'Ежемесячные затраты'!$F$26+'Ежемесячные затраты'!#REF!</f>
        <v>#REF!</v>
      </c>
      <c r="H65" s="28" t="e">
        <f>'Ежемесячные затраты'!$F$26+'Ежемесячные затраты'!#REF!</f>
        <v>#REF!</v>
      </c>
      <c r="I65" s="28" t="e">
        <f>'Ежемесячные затраты'!$F$26+'Ежемесячные затраты'!#REF!</f>
        <v>#REF!</v>
      </c>
      <c r="J65" s="28" t="e">
        <f>'Ежемесячные затраты'!$F$26+'Ежемесячные затраты'!#REF!</f>
        <v>#REF!</v>
      </c>
      <c r="K65" s="28" t="e">
        <f>'Ежемесячные затраты'!$F$26+'Ежемесячные затраты'!#REF!</f>
        <v>#REF!</v>
      </c>
      <c r="L65" s="28" t="e">
        <f>'Ежемесячные затраты'!$F$26+'Ежемесячные затраты'!#REF!</f>
        <v>#REF!</v>
      </c>
      <c r="M65" s="28" t="e">
        <f>'Ежемесячные затраты'!$F$26+'Ежемесячные затраты'!#REF!</f>
        <v>#REF!</v>
      </c>
      <c r="N65" s="28" t="e">
        <f>'Ежемесячные затраты'!$F$26+'Ежемесячные затраты'!#REF!</f>
        <v>#REF!</v>
      </c>
      <c r="O65" s="28" t="e">
        <f>'Ежемесячные затраты'!$F$26+'Ежемесячные затраты'!#REF!</f>
        <v>#REF!</v>
      </c>
      <c r="P65" s="28" t="e">
        <f>'Ежемесячные затраты'!$F$26+'Ежемесячные затраты'!#REF!</f>
        <v>#REF!</v>
      </c>
      <c r="Q65" s="28" t="e">
        <f>'Ежемесячные затраты'!$F$26+'Ежемесячные затраты'!#REF!</f>
        <v>#REF!</v>
      </c>
      <c r="R65" s="28" t="e">
        <f>'Ежемесячные затраты'!$F$26+'Ежемесячные затраты'!#REF!</f>
        <v>#REF!</v>
      </c>
      <c r="S65" s="28" t="e">
        <f>'Ежемесячные затраты'!$F$26+'Ежемесячные затраты'!#REF!</f>
        <v>#REF!</v>
      </c>
      <c r="T65" s="28" t="e">
        <f>'Ежемесячные затраты'!$F$26+'Ежемесячные затраты'!#REF!</f>
        <v>#REF!</v>
      </c>
      <c r="U65" s="28" t="e">
        <f>'Ежемесячные затраты'!$F$26+'Ежемесячные затраты'!#REF!</f>
        <v>#REF!</v>
      </c>
      <c r="V65" s="28" t="e">
        <f>'Ежемесячные затраты'!$F$26+'Ежемесячные затраты'!#REF!</f>
        <v>#REF!</v>
      </c>
      <c r="W65" s="28" t="e">
        <f>'Ежемесячные затраты'!$F$26+'Ежемесячные затраты'!#REF!</f>
        <v>#REF!</v>
      </c>
      <c r="X65" s="28" t="e">
        <f>'Ежемесячные затраты'!$F$26+'Ежемесячные затраты'!#REF!</f>
        <v>#REF!</v>
      </c>
      <c r="Y65" s="28" t="e">
        <f>'Ежемесячные затраты'!$F$26+'Ежемесячные затраты'!#REF!</f>
        <v>#REF!</v>
      </c>
      <c r="Z65" s="28" t="e">
        <f>'Ежемесячные затраты'!$F$26+'Ежемесячные затраты'!#REF!</f>
        <v>#REF!</v>
      </c>
      <c r="AA65" s="28" t="e">
        <f>'Ежемесячные затраты'!$F$26+'Ежемесячные затраты'!#REF!</f>
        <v>#REF!</v>
      </c>
    </row>
    <row r="66" spans="1:27" ht="15.75" customHeight="1" x14ac:dyDescent="0.25">
      <c r="A66" s="355"/>
      <c r="B66" s="173" t="s">
        <v>4</v>
      </c>
      <c r="C66" s="161">
        <f t="shared" si="127"/>
        <v>1950000</v>
      </c>
      <c r="D66" s="33">
        <f>'Инвестиции на орг-цию бизнеса'!$E$15</f>
        <v>1950000</v>
      </c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153"/>
    </row>
    <row r="67" spans="1:27" ht="15.75" customHeight="1" x14ac:dyDescent="0.25">
      <c r="A67" s="355"/>
      <c r="B67" s="174" t="s">
        <v>19</v>
      </c>
      <c r="C67" s="162">
        <f t="shared" si="127"/>
        <v>1515500.0000000014</v>
      </c>
      <c r="D67" s="51">
        <f t="shared" ref="D67:AA67" si="130">D57-D58</f>
        <v>-74979.166666666628</v>
      </c>
      <c r="E67" s="51">
        <f t="shared" si="130"/>
        <v>-44979.166666666628</v>
      </c>
      <c r="F67" s="51">
        <f t="shared" si="130"/>
        <v>-14979.166666666628</v>
      </c>
      <c r="G67" s="51">
        <f t="shared" si="130"/>
        <v>15020.833333333372</v>
      </c>
      <c r="H67" s="51">
        <f t="shared" si="130"/>
        <v>30020.833333333372</v>
      </c>
      <c r="I67" s="51">
        <f t="shared" si="130"/>
        <v>45020.833333333372</v>
      </c>
      <c r="J67" s="51">
        <f t="shared" si="130"/>
        <v>45020.833333333372</v>
      </c>
      <c r="K67" s="51">
        <f t="shared" si="130"/>
        <v>45020.833333333372</v>
      </c>
      <c r="L67" s="51">
        <f t="shared" si="130"/>
        <v>75020.833333333372</v>
      </c>
      <c r="M67" s="51">
        <f t="shared" si="130"/>
        <v>75020.833333333372</v>
      </c>
      <c r="N67" s="51">
        <f t="shared" si="130"/>
        <v>75020.833333333372</v>
      </c>
      <c r="O67" s="51">
        <f t="shared" si="130"/>
        <v>75020.833333333372</v>
      </c>
      <c r="P67" s="51">
        <f t="shared" si="130"/>
        <v>90020.833333333372</v>
      </c>
      <c r="Q67" s="51">
        <f t="shared" si="130"/>
        <v>90020.833333333372</v>
      </c>
      <c r="R67" s="51">
        <f t="shared" si="130"/>
        <v>90020.833333333372</v>
      </c>
      <c r="S67" s="51">
        <f t="shared" si="130"/>
        <v>90020.833333333372</v>
      </c>
      <c r="T67" s="51">
        <f t="shared" si="130"/>
        <v>90020.833333333372</v>
      </c>
      <c r="U67" s="51">
        <f t="shared" si="130"/>
        <v>90020.833333333372</v>
      </c>
      <c r="V67" s="51">
        <f t="shared" si="130"/>
        <v>105020.83333333337</v>
      </c>
      <c r="W67" s="51">
        <f t="shared" si="130"/>
        <v>105020.83333333337</v>
      </c>
      <c r="X67" s="51">
        <f t="shared" si="130"/>
        <v>105020.83333333337</v>
      </c>
      <c r="Y67" s="51">
        <f t="shared" si="130"/>
        <v>105020.83333333337</v>
      </c>
      <c r="Z67" s="51">
        <f t="shared" si="130"/>
        <v>105020.83333333337</v>
      </c>
      <c r="AA67" s="154">
        <f t="shared" si="130"/>
        <v>105020.83333333337</v>
      </c>
    </row>
    <row r="68" spans="1:27" ht="15.75" customHeight="1" x14ac:dyDescent="0.25">
      <c r="A68" s="355"/>
      <c r="B68" s="175" t="s">
        <v>20</v>
      </c>
      <c r="C68" s="162">
        <f t="shared" si="127"/>
        <v>11871250.000000013</v>
      </c>
      <c r="D68" s="51">
        <f>D67</f>
        <v>-74979.166666666628</v>
      </c>
      <c r="E68" s="51">
        <f>D68+E67</f>
        <v>-119958.33333333326</v>
      </c>
      <c r="F68" s="51">
        <f>E68+F67</f>
        <v>-134937.49999999988</v>
      </c>
      <c r="G68" s="51">
        <f t="shared" ref="G68" si="131">F68+G67</f>
        <v>-119916.66666666651</v>
      </c>
      <c r="H68" s="51">
        <f t="shared" ref="H68" si="132">G68+H67</f>
        <v>-89895.833333333139</v>
      </c>
      <c r="I68" s="51">
        <f t="shared" ref="I68" si="133">H68+I67</f>
        <v>-44874.999999999767</v>
      </c>
      <c r="J68" s="51">
        <f t="shared" ref="J68" si="134">I68+J67</f>
        <v>145.83333333360497</v>
      </c>
      <c r="K68" s="51">
        <f t="shared" ref="K68" si="135">J68+K67</f>
        <v>45166.666666666977</v>
      </c>
      <c r="L68" s="51">
        <f t="shared" ref="L68" si="136">K68+L67</f>
        <v>120187.50000000035</v>
      </c>
      <c r="M68" s="51">
        <f t="shared" ref="M68" si="137">L68+M67</f>
        <v>195208.33333333372</v>
      </c>
      <c r="N68" s="51">
        <f t="shared" ref="N68" si="138">M68+N67</f>
        <v>270229.16666666709</v>
      </c>
      <c r="O68" s="51">
        <f t="shared" ref="O68" si="139">N68+O67</f>
        <v>345250.00000000047</v>
      </c>
      <c r="P68" s="51">
        <f>O68+P67</f>
        <v>435270.83333333384</v>
      </c>
      <c r="Q68" s="51">
        <f t="shared" ref="Q68" si="140">P68+Q67</f>
        <v>525291.66666666721</v>
      </c>
      <c r="R68" s="51">
        <f t="shared" ref="R68" si="141">Q68+R67</f>
        <v>615312.50000000058</v>
      </c>
      <c r="S68" s="51">
        <f t="shared" ref="S68" si="142">R68+S67</f>
        <v>705333.33333333395</v>
      </c>
      <c r="T68" s="51">
        <f t="shared" ref="T68" si="143">S68+T67</f>
        <v>795354.16666666733</v>
      </c>
      <c r="U68" s="51">
        <f t="shared" ref="U68" si="144">T68+U67</f>
        <v>885375.0000000007</v>
      </c>
      <c r="V68" s="51">
        <f t="shared" ref="V68" si="145">U68+V67</f>
        <v>990395.83333333407</v>
      </c>
      <c r="W68" s="51">
        <f t="shared" ref="W68" si="146">V68+W67</f>
        <v>1095416.6666666674</v>
      </c>
      <c r="X68" s="51">
        <f t="shared" ref="X68" si="147">W68+X67</f>
        <v>1200437.5000000009</v>
      </c>
      <c r="Y68" s="51">
        <f t="shared" ref="Y68" si="148">X68+Y67</f>
        <v>1305458.3333333344</v>
      </c>
      <c r="Z68" s="51">
        <f t="shared" ref="Z68" si="149">Y68+Z67</f>
        <v>1410479.1666666679</v>
      </c>
      <c r="AA68" s="154">
        <f t="shared" ref="AA68" si="150">Z68+AA67</f>
        <v>1515500.0000000014</v>
      </c>
    </row>
    <row r="69" spans="1:27" ht="15.75" customHeight="1" x14ac:dyDescent="0.25">
      <c r="A69" s="355"/>
      <c r="B69" s="173" t="s">
        <v>18</v>
      </c>
      <c r="C69" s="162">
        <f t="shared" si="127"/>
        <v>-34928749.999999955</v>
      </c>
      <c r="D69" s="33">
        <f>D68-D66</f>
        <v>-2024979.1666666665</v>
      </c>
      <c r="E69" s="33">
        <f>D69+E67</f>
        <v>-2069958.333333333</v>
      </c>
      <c r="F69" s="33">
        <f t="shared" ref="F69" si="151">E69+F67</f>
        <v>-2084937.4999999995</v>
      </c>
      <c r="G69" s="33">
        <f t="shared" ref="G69" si="152">F69+G67</f>
        <v>-2069916.666666666</v>
      </c>
      <c r="H69" s="33">
        <f t="shared" ref="H69" si="153">G69+H67</f>
        <v>-2039895.8333333326</v>
      </c>
      <c r="I69" s="33">
        <f t="shared" ref="I69" si="154">H69+I67</f>
        <v>-1994874.9999999991</v>
      </c>
      <c r="J69" s="33">
        <f t="shared" ref="J69" si="155">I69+J67</f>
        <v>-1949854.1666666656</v>
      </c>
      <c r="K69" s="33">
        <f t="shared" ref="K69" si="156">J69+K67</f>
        <v>-1904833.3333333321</v>
      </c>
      <c r="L69" s="33">
        <f t="shared" ref="L69" si="157">K69+L67</f>
        <v>-1829812.4999999986</v>
      </c>
      <c r="M69" s="33">
        <f t="shared" ref="M69" si="158">L69+M67</f>
        <v>-1754791.6666666651</v>
      </c>
      <c r="N69" s="33">
        <f t="shared" ref="N69" si="159">M69+N67</f>
        <v>-1679770.8333333316</v>
      </c>
      <c r="O69" s="33">
        <f>N69+O67</f>
        <v>-1604749.9999999981</v>
      </c>
      <c r="P69" s="33">
        <f t="shared" ref="P69" si="160">O69+P67</f>
        <v>-1514729.1666666646</v>
      </c>
      <c r="Q69" s="33">
        <f t="shared" ref="Q69" si="161">P69+Q67</f>
        <v>-1424708.3333333312</v>
      </c>
      <c r="R69" s="33">
        <f t="shared" ref="R69" si="162">Q69+R67</f>
        <v>-1334687.4999999977</v>
      </c>
      <c r="S69" s="33">
        <f t="shared" ref="S69" si="163">R69+S67</f>
        <v>-1244666.6666666642</v>
      </c>
      <c r="T69" s="33">
        <f t="shared" ref="T69" si="164">S69+T67</f>
        <v>-1154645.8333333307</v>
      </c>
      <c r="U69" s="33">
        <f t="shared" ref="U69" si="165">T69+U67</f>
        <v>-1064624.9999999972</v>
      </c>
      <c r="V69" s="33">
        <f t="shared" ref="V69" si="166">U69+V67</f>
        <v>-959604.16666666383</v>
      </c>
      <c r="W69" s="33">
        <f t="shared" ref="W69" si="167">V69+W67</f>
        <v>-854583.33333333046</v>
      </c>
      <c r="X69" s="33">
        <f t="shared" ref="X69" si="168">W69+X67</f>
        <v>-749562.49999999709</v>
      </c>
      <c r="Y69" s="33">
        <f t="shared" ref="Y69" si="169">X69+Y67</f>
        <v>-644541.66666666372</v>
      </c>
      <c r="Z69" s="33">
        <f t="shared" ref="Z69" si="170">Y69+Z67</f>
        <v>-539520.83333333035</v>
      </c>
      <c r="AA69" s="153">
        <f t="shared" ref="AA69" si="171">Z69+AA67</f>
        <v>-434499.99999999697</v>
      </c>
    </row>
    <row r="70" spans="1:27" ht="15" customHeight="1" x14ac:dyDescent="0.25">
      <c r="A70" s="355"/>
      <c r="B70" s="176" t="s">
        <v>5</v>
      </c>
      <c r="C70" s="31"/>
      <c r="D70" s="36" t="str">
        <f>IF(D69&lt;0,"",D56)</f>
        <v/>
      </c>
      <c r="E70" s="36" t="str">
        <f t="shared" ref="E70" si="172">IF(E69&lt;0,"",IF(D69&gt;0,"",E56))</f>
        <v/>
      </c>
      <c r="F70" s="36" t="str">
        <f t="shared" ref="F70" si="173">IF(F69&lt;0,"",IF(E69&gt;0,"",F56))</f>
        <v/>
      </c>
      <c r="G70" s="36" t="str">
        <f t="shared" ref="G70" si="174">IF(G69&lt;0,"",IF(F69&gt;0,"",G56))</f>
        <v/>
      </c>
      <c r="H70" s="36" t="str">
        <f t="shared" ref="H70" si="175">IF(H69&lt;0,"",IF(G69&gt;0,"",H56))</f>
        <v/>
      </c>
      <c r="I70" s="36" t="str">
        <f t="shared" ref="I70" si="176">IF(I69&lt;0,"",IF(H69&gt;0,"",I56))</f>
        <v/>
      </c>
      <c r="J70" s="36" t="str">
        <f t="shared" ref="J70" si="177">IF(J69&lt;0,"",IF(I69&gt;0,"",J56))</f>
        <v/>
      </c>
      <c r="K70" s="36" t="str">
        <f t="shared" ref="K70" si="178">IF(K69&lt;0,"",IF(J69&gt;0,"",K56))</f>
        <v/>
      </c>
      <c r="L70" s="36" t="str">
        <f t="shared" ref="L70" si="179">IF(L69&lt;0,"",IF(K69&gt;0,"",L56))</f>
        <v/>
      </c>
      <c r="M70" s="36" t="str">
        <f t="shared" ref="M70" si="180">IF(M69&lt;0,"",IF(L69&gt;0,"",M56))</f>
        <v/>
      </c>
      <c r="N70" s="36" t="str">
        <f t="shared" ref="N70" si="181">IF(N69&lt;0,"",IF(M69&gt;0,"",N56))</f>
        <v/>
      </c>
      <c r="O70" s="36" t="str">
        <f t="shared" ref="O70" si="182">IF(O69&lt;0,"",IF(N69&gt;0,"",O56))</f>
        <v/>
      </c>
      <c r="P70" s="36" t="str">
        <f t="shared" ref="P70" si="183">IF(P69&lt;0,"",IF(O69&gt;0,"",P56))</f>
        <v/>
      </c>
      <c r="Q70" s="36" t="str">
        <f t="shared" ref="Q70" si="184">IF(Q69&lt;0,"",IF(P69&gt;0,"",Q56))</f>
        <v/>
      </c>
      <c r="R70" s="36" t="str">
        <f t="shared" ref="R70" si="185">IF(R69&lt;0,"",IF(Q69&gt;0,"",R56))</f>
        <v/>
      </c>
      <c r="S70" s="36" t="str">
        <f t="shared" ref="S70" si="186">IF(S69&lt;0,"",IF(R69&gt;0,"",S56))</f>
        <v/>
      </c>
      <c r="T70" s="36" t="str">
        <f t="shared" ref="T70" si="187">IF(T69&lt;0,"",IF(S69&gt;0,"",T56))</f>
        <v/>
      </c>
      <c r="U70" s="36" t="str">
        <f t="shared" ref="U70" si="188">IF(U69&lt;0,"",IF(T69&gt;0,"",U56))</f>
        <v/>
      </c>
      <c r="V70" s="36" t="str">
        <f t="shared" ref="V70" si="189">IF(V69&lt;0,"",IF(U69&gt;0,"",V56))</f>
        <v/>
      </c>
      <c r="W70" s="36" t="str">
        <f t="shared" ref="W70" si="190">IF(W69&lt;0,"",IF(V69&gt;0,"",W56))</f>
        <v/>
      </c>
      <c r="X70" s="36" t="str">
        <f t="shared" ref="X70" si="191">IF(X69&lt;0,"",IF(W69&gt;0,"",X56))</f>
        <v/>
      </c>
      <c r="Y70" s="36" t="str">
        <f t="shared" ref="Y70" si="192">IF(Y69&lt;0,"",IF(X69&gt;0,"",Y56))</f>
        <v/>
      </c>
      <c r="Z70" s="36" t="str">
        <f t="shared" ref="Z70" si="193">IF(Z69&lt;0,"",IF(Y69&gt;0,"",Z56))</f>
        <v/>
      </c>
      <c r="AA70" s="155" t="str">
        <f t="shared" ref="AA70" si="194">IF(AA69&lt;0,"",IF(Z69&gt;0,"",AA56))</f>
        <v/>
      </c>
    </row>
    <row r="71" spans="1:27" ht="15" customHeight="1" x14ac:dyDescent="0.25">
      <c r="A71" s="355"/>
      <c r="B71" s="176" t="s">
        <v>64</v>
      </c>
      <c r="C71" s="31"/>
      <c r="D71" s="108">
        <f t="shared" ref="D71:AA71" si="195">D67/(1+$E$23)^$D$2</f>
        <v>-67263.987320953282</v>
      </c>
      <c r="E71" s="108">
        <f t="shared" si="195"/>
        <v>-40350.916539577127</v>
      </c>
      <c r="F71" s="108">
        <f t="shared" si="195"/>
        <v>-13437.845758200976</v>
      </c>
      <c r="G71" s="108">
        <f t="shared" si="195"/>
        <v>13475.225023175179</v>
      </c>
      <c r="H71" s="108">
        <f t="shared" si="195"/>
        <v>26931.760413863256</v>
      </c>
      <c r="I71" s="108">
        <f t="shared" si="195"/>
        <v>40388.29580455133</v>
      </c>
      <c r="J71" s="108">
        <f t="shared" si="195"/>
        <v>40388.29580455133</v>
      </c>
      <c r="K71" s="108">
        <f t="shared" si="195"/>
        <v>40388.29580455133</v>
      </c>
      <c r="L71" s="108">
        <f t="shared" si="195"/>
        <v>67301.366585927492</v>
      </c>
      <c r="M71" s="108">
        <f t="shared" si="195"/>
        <v>67301.366585927492</v>
      </c>
      <c r="N71" s="108">
        <f t="shared" si="195"/>
        <v>67301.366585927492</v>
      </c>
      <c r="O71" s="108">
        <f t="shared" si="195"/>
        <v>67301.366585927492</v>
      </c>
      <c r="P71" s="108">
        <f t="shared" si="195"/>
        <v>80757.901976615569</v>
      </c>
      <c r="Q71" s="108">
        <f t="shared" si="195"/>
        <v>80757.901976615569</v>
      </c>
      <c r="R71" s="108">
        <f t="shared" si="195"/>
        <v>80757.901976615569</v>
      </c>
      <c r="S71" s="108">
        <f t="shared" si="195"/>
        <v>80757.901976615569</v>
      </c>
      <c r="T71" s="108">
        <f t="shared" si="195"/>
        <v>80757.901976615569</v>
      </c>
      <c r="U71" s="108">
        <f t="shared" si="195"/>
        <v>80757.901976615569</v>
      </c>
      <c r="V71" s="108">
        <f t="shared" si="195"/>
        <v>94214.437367303646</v>
      </c>
      <c r="W71" s="108">
        <f t="shared" si="195"/>
        <v>94214.437367303646</v>
      </c>
      <c r="X71" s="108">
        <f t="shared" si="195"/>
        <v>94214.437367303646</v>
      </c>
      <c r="Y71" s="108">
        <f t="shared" si="195"/>
        <v>94214.437367303646</v>
      </c>
      <c r="Z71" s="108">
        <f t="shared" si="195"/>
        <v>94214.437367303646</v>
      </c>
      <c r="AA71" s="156">
        <f t="shared" si="195"/>
        <v>94214.437367303646</v>
      </c>
    </row>
    <row r="72" spans="1:27" ht="15" customHeight="1" x14ac:dyDescent="0.25">
      <c r="A72" s="355"/>
      <c r="B72" s="176"/>
      <c r="C72" s="31"/>
      <c r="D72" s="108">
        <f>-D66+D71</f>
        <v>-2017263.9873209533</v>
      </c>
      <c r="E72" s="108">
        <f>D72+E71</f>
        <v>-2057614.9038605304</v>
      </c>
      <c r="F72" s="108">
        <f>E72+F71</f>
        <v>-2071052.7496187314</v>
      </c>
      <c r="G72" s="108">
        <f t="shared" ref="G72" si="196">F72+G71</f>
        <v>-2057577.5245955563</v>
      </c>
      <c r="H72" s="108">
        <f t="shared" ref="H72" si="197">G72+H71</f>
        <v>-2030645.7641816931</v>
      </c>
      <c r="I72" s="108">
        <f t="shared" ref="I72" si="198">H72+I71</f>
        <v>-1990257.4683771417</v>
      </c>
      <c r="J72" s="108">
        <f t="shared" ref="J72" si="199">I72+J71</f>
        <v>-1949869.1725725904</v>
      </c>
      <c r="K72" s="108">
        <f t="shared" ref="K72" si="200">J72+K71</f>
        <v>-1909480.8767680391</v>
      </c>
      <c r="L72" s="108">
        <f t="shared" ref="L72" si="201">K72+L71</f>
        <v>-1842179.5101821115</v>
      </c>
      <c r="M72" s="108">
        <f t="shared" ref="M72" si="202">L72+M71</f>
        <v>-1774878.143596184</v>
      </c>
      <c r="N72" s="108">
        <f t="shared" ref="N72" si="203">M72+N71</f>
        <v>-1707576.7770102564</v>
      </c>
      <c r="O72" s="108">
        <f t="shared" ref="O72" si="204">N72+O71</f>
        <v>-1640275.4104243289</v>
      </c>
      <c r="P72" s="108">
        <f t="shared" ref="P72" si="205">O72+P71</f>
        <v>-1559517.5084477132</v>
      </c>
      <c r="Q72" s="108">
        <f t="shared" ref="Q72" si="206">P72+Q71</f>
        <v>-1478759.6064710976</v>
      </c>
      <c r="R72" s="108">
        <f t="shared" ref="R72" si="207">Q72+R71</f>
        <v>-1398001.7044944819</v>
      </c>
      <c r="S72" s="108">
        <f t="shared" ref="S72" si="208">R72+S71</f>
        <v>-1317243.8025178663</v>
      </c>
      <c r="T72" s="108">
        <f t="shared" ref="T72" si="209">S72+T71</f>
        <v>-1236485.9005412506</v>
      </c>
      <c r="U72" s="108">
        <f t="shared" ref="U72" si="210">T72+U71</f>
        <v>-1155727.9985646349</v>
      </c>
      <c r="V72" s="108">
        <f t="shared" ref="V72" si="211">U72+V71</f>
        <v>-1061513.5611973312</v>
      </c>
      <c r="W72" s="108">
        <f t="shared" ref="W72" si="212">V72+W71</f>
        <v>-967299.12383002753</v>
      </c>
      <c r="X72" s="108">
        <f t="shared" ref="X72" si="213">W72+X71</f>
        <v>-873084.68646272388</v>
      </c>
      <c r="Y72" s="108">
        <f t="shared" ref="Y72" si="214">X72+Y71</f>
        <v>-778870.24909542024</v>
      </c>
      <c r="Z72" s="108">
        <f t="shared" ref="Z72" si="215">Y72+Z71</f>
        <v>-684655.81172811659</v>
      </c>
      <c r="AA72" s="156">
        <f t="shared" ref="AA72" si="216">Z72+AA71</f>
        <v>-590441.37436081294</v>
      </c>
    </row>
    <row r="73" spans="1:27" ht="15" customHeight="1" x14ac:dyDescent="0.25">
      <c r="A73" s="355"/>
      <c r="B73" s="176" t="s">
        <v>65</v>
      </c>
      <c r="C73" s="31"/>
      <c r="D73" s="36" t="str">
        <f>IF(D72&lt;0,"",D56)</f>
        <v/>
      </c>
      <c r="E73" s="36" t="str">
        <f t="shared" ref="E73" si="217">IF(E72&lt;0,"",IF(D72&gt;0,"",E56))</f>
        <v/>
      </c>
      <c r="F73" s="36" t="str">
        <f t="shared" ref="F73" si="218">IF(F72&lt;0,"",IF(E72&gt;0,"",F56))</f>
        <v/>
      </c>
      <c r="G73" s="36" t="str">
        <f t="shared" ref="G73" si="219">IF(G72&lt;0,"",IF(F72&gt;0,"",G56))</f>
        <v/>
      </c>
      <c r="H73" s="36" t="str">
        <f t="shared" ref="H73" si="220">IF(H72&lt;0,"",IF(G72&gt;0,"",H56))</f>
        <v/>
      </c>
      <c r="I73" s="36" t="str">
        <f t="shared" ref="I73" si="221">IF(I72&lt;0,"",IF(H72&gt;0,"",I56))</f>
        <v/>
      </c>
      <c r="J73" s="36" t="str">
        <f t="shared" ref="J73" si="222">IF(J72&lt;0,"",IF(I72&gt;0,"",J56))</f>
        <v/>
      </c>
      <c r="K73" s="36" t="str">
        <f t="shared" ref="K73" si="223">IF(K72&lt;0,"",IF(J72&gt;0,"",K56))</f>
        <v/>
      </c>
      <c r="L73" s="36" t="str">
        <f t="shared" ref="L73" si="224">IF(L72&lt;0,"",IF(K72&gt;0,"",L56))</f>
        <v/>
      </c>
      <c r="M73" s="36" t="str">
        <f t="shared" ref="M73" si="225">IF(M72&lt;0,"",IF(L72&gt;0,"",M56))</f>
        <v/>
      </c>
      <c r="N73" s="36" t="str">
        <f t="shared" ref="N73" si="226">IF(N72&lt;0,"",IF(M72&gt;0,"",N56))</f>
        <v/>
      </c>
      <c r="O73" s="36" t="str">
        <f t="shared" ref="O73" si="227">IF(O72&lt;0,"",IF(N72&gt;0,"",O56))</f>
        <v/>
      </c>
      <c r="P73" s="36" t="str">
        <f t="shared" ref="P73" si="228">IF(P72&lt;0,"",IF(O72&gt;0,"",P56))</f>
        <v/>
      </c>
      <c r="Q73" s="36" t="str">
        <f t="shared" ref="Q73" si="229">IF(Q72&lt;0,"",IF(P72&gt;0,"",Q56))</f>
        <v/>
      </c>
      <c r="R73" s="36" t="str">
        <f t="shared" ref="R73" si="230">IF(R72&lt;0,"",IF(Q72&gt;0,"",R56))</f>
        <v/>
      </c>
      <c r="S73" s="36" t="str">
        <f t="shared" ref="S73" si="231">IF(S72&lt;0,"",IF(R72&gt;0,"",S56))</f>
        <v/>
      </c>
      <c r="T73" s="36" t="str">
        <f t="shared" ref="T73" si="232">IF(T72&lt;0,"",IF(S72&gt;0,"",T56))</f>
        <v/>
      </c>
      <c r="U73" s="36" t="str">
        <f t="shared" ref="U73" si="233">IF(U72&lt;0,"",IF(T72&gt;0,"",U56))</f>
        <v/>
      </c>
      <c r="V73" s="36" t="str">
        <f t="shared" ref="V73" si="234">IF(V72&lt;0,"",IF(U72&gt;0,"",V56))</f>
        <v/>
      </c>
      <c r="W73" s="36" t="str">
        <f t="shared" ref="W73" si="235">IF(W72&lt;0,"",IF(V72&gt;0,"",W56))</f>
        <v/>
      </c>
      <c r="X73" s="36" t="str">
        <f t="shared" ref="X73" si="236">IF(X72&lt;0,"",IF(W72&gt;0,"",X56))</f>
        <v/>
      </c>
      <c r="Y73" s="36" t="str">
        <f t="shared" ref="Y73" si="237">IF(Y72&lt;0,"",IF(X72&gt;0,"",Y56))</f>
        <v/>
      </c>
      <c r="Z73" s="36" t="str">
        <f t="shared" ref="Z73" si="238">IF(Z72&lt;0,"",IF(Y72&gt;0,"",Z56))</f>
        <v/>
      </c>
      <c r="AA73" s="155" t="str">
        <f t="shared" ref="AA73" si="239">IF(AA72&lt;0,"",IF(Z72&gt;0,"",AA56))</f>
        <v/>
      </c>
    </row>
    <row r="74" spans="1:27" ht="15" customHeight="1" x14ac:dyDescent="0.25">
      <c r="A74" s="355"/>
      <c r="B74" s="177">
        <f>-D66</f>
        <v>-1950000</v>
      </c>
      <c r="C74" s="109"/>
      <c r="D74" s="110">
        <f>D67</f>
        <v>-74979.166666666628</v>
      </c>
      <c r="E74" s="110">
        <f>E67</f>
        <v>-44979.166666666628</v>
      </c>
      <c r="F74" s="110">
        <f>F67</f>
        <v>-14979.166666666628</v>
      </c>
      <c r="G74" s="110">
        <f t="shared" ref="G74:Z74" si="240">G67</f>
        <v>15020.833333333372</v>
      </c>
      <c r="H74" s="110">
        <f t="shared" si="240"/>
        <v>30020.833333333372</v>
      </c>
      <c r="I74" s="110">
        <f t="shared" si="240"/>
        <v>45020.833333333372</v>
      </c>
      <c r="J74" s="110">
        <f t="shared" si="240"/>
        <v>45020.833333333372</v>
      </c>
      <c r="K74" s="110">
        <f t="shared" si="240"/>
        <v>45020.833333333372</v>
      </c>
      <c r="L74" s="110">
        <f t="shared" si="240"/>
        <v>75020.833333333372</v>
      </c>
      <c r="M74" s="110">
        <f t="shared" si="240"/>
        <v>75020.833333333372</v>
      </c>
      <c r="N74" s="110">
        <f t="shared" si="240"/>
        <v>75020.833333333372</v>
      </c>
      <c r="O74" s="110">
        <f t="shared" si="240"/>
        <v>75020.833333333372</v>
      </c>
      <c r="P74" s="110">
        <f t="shared" si="240"/>
        <v>90020.833333333372</v>
      </c>
      <c r="Q74" s="110">
        <f t="shared" si="240"/>
        <v>90020.833333333372</v>
      </c>
      <c r="R74" s="110">
        <f t="shared" si="240"/>
        <v>90020.833333333372</v>
      </c>
      <c r="S74" s="110">
        <f t="shared" si="240"/>
        <v>90020.833333333372</v>
      </c>
      <c r="T74" s="110">
        <f t="shared" si="240"/>
        <v>90020.833333333372</v>
      </c>
      <c r="U74" s="110">
        <f t="shared" si="240"/>
        <v>90020.833333333372</v>
      </c>
      <c r="V74" s="110">
        <f t="shared" si="240"/>
        <v>105020.83333333337</v>
      </c>
      <c r="W74" s="110">
        <f t="shared" si="240"/>
        <v>105020.83333333337</v>
      </c>
      <c r="X74" s="110">
        <f t="shared" si="240"/>
        <v>105020.83333333337</v>
      </c>
      <c r="Y74" s="110">
        <f t="shared" si="240"/>
        <v>105020.83333333337</v>
      </c>
      <c r="Z74" s="110">
        <f t="shared" si="240"/>
        <v>105020.83333333337</v>
      </c>
      <c r="AA74" s="157">
        <f>AA67</f>
        <v>105020.83333333337</v>
      </c>
    </row>
    <row r="75" spans="1:27" x14ac:dyDescent="0.25">
      <c r="A75" s="355"/>
      <c r="B75" s="325" t="s">
        <v>16</v>
      </c>
      <c r="C75" s="325"/>
      <c r="D75" s="326">
        <f>AVERAGE(D67:AA67)</f>
        <v>63145.833333333394</v>
      </c>
      <c r="E75" s="105">
        <f>AVERAGE(D67:AA67)</f>
        <v>63145.833333333394</v>
      </c>
      <c r="F75" s="1"/>
      <c r="G75" s="26"/>
      <c r="H75" s="1"/>
      <c r="I75" s="1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10"/>
    </row>
    <row r="76" spans="1:27" x14ac:dyDescent="0.25">
      <c r="A76" s="355"/>
      <c r="B76" s="325" t="s">
        <v>58</v>
      </c>
      <c r="C76" s="325"/>
      <c r="D76" s="326"/>
      <c r="E76" s="104">
        <f>SUM(D70:AA70)</f>
        <v>0</v>
      </c>
      <c r="F76" s="1"/>
      <c r="G76" s="26"/>
      <c r="H76" s="1"/>
      <c r="I76" s="1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10"/>
    </row>
    <row r="77" spans="1:27" x14ac:dyDescent="0.25">
      <c r="A77" s="355"/>
      <c r="B77" s="325" t="s">
        <v>59</v>
      </c>
      <c r="C77" s="325"/>
      <c r="D77" s="326"/>
      <c r="E77" s="129">
        <v>0.1147</v>
      </c>
      <c r="F77" s="1"/>
      <c r="G77" s="26"/>
      <c r="H77" s="1"/>
      <c r="I77" s="1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10"/>
    </row>
    <row r="78" spans="1:27" x14ac:dyDescent="0.25">
      <c r="A78" s="355"/>
      <c r="B78" s="325" t="s">
        <v>60</v>
      </c>
      <c r="C78" s="325"/>
      <c r="D78" s="326"/>
      <c r="E78" s="104">
        <f>SUM(D73:AA73)</f>
        <v>0</v>
      </c>
      <c r="F78" s="1"/>
      <c r="G78" s="26"/>
      <c r="H78" s="1"/>
      <c r="I78" s="1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10"/>
    </row>
    <row r="79" spans="1:27" x14ac:dyDescent="0.25">
      <c r="A79" s="355"/>
      <c r="B79" s="325" t="s">
        <v>61</v>
      </c>
      <c r="C79" s="325"/>
      <c r="D79" s="326"/>
      <c r="E79" s="105">
        <f>-D66+SUM(D71:AA71)</f>
        <v>-590441.37436081376</v>
      </c>
      <c r="F79" s="1"/>
      <c r="G79" s="26"/>
      <c r="H79" s="1"/>
      <c r="I79" s="1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0"/>
    </row>
    <row r="80" spans="1:27" x14ac:dyDescent="0.25">
      <c r="A80" s="355"/>
      <c r="B80" s="353" t="s">
        <v>62</v>
      </c>
      <c r="C80" s="353"/>
      <c r="D80" s="354"/>
      <c r="E80" s="106">
        <f>E79/D66</f>
        <v>-0.30279044839016089</v>
      </c>
      <c r="F80" s="1"/>
      <c r="G80" s="26"/>
      <c r="H80" s="1"/>
      <c r="I80" s="1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0"/>
    </row>
    <row r="81" spans="1:27" x14ac:dyDescent="0.25">
      <c r="A81" s="355"/>
      <c r="B81" s="353" t="s">
        <v>63</v>
      </c>
      <c r="C81" s="353"/>
      <c r="D81" s="354"/>
      <c r="E81" s="107">
        <f>IRR(B74:AA74,E77)</f>
        <v>-1.4497362785690138E-2</v>
      </c>
      <c r="F81" s="1"/>
      <c r="G81" s="26"/>
      <c r="H81" s="1"/>
      <c r="I81" s="1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0"/>
    </row>
    <row r="82" spans="1:27" ht="17.25" customHeight="1" x14ac:dyDescent="0.25">
      <c r="A82" s="355">
        <f>Гибкость!I10</f>
        <v>0.9</v>
      </c>
      <c r="B82" s="169"/>
      <c r="C82" s="30" t="s">
        <v>101</v>
      </c>
      <c r="D82" s="31" t="str">
        <f t="shared" ref="D82:AA82" si="241">D55</f>
        <v>1 месяц</v>
      </c>
      <c r="E82" s="31" t="str">
        <f t="shared" si="241"/>
        <v>2 месяц</v>
      </c>
      <c r="F82" s="31" t="str">
        <f t="shared" si="241"/>
        <v>3 месяц</v>
      </c>
      <c r="G82" s="31" t="str">
        <f t="shared" si="241"/>
        <v>4 месяц</v>
      </c>
      <c r="H82" s="31" t="str">
        <f t="shared" si="241"/>
        <v>5 месяц</v>
      </c>
      <c r="I82" s="31" t="str">
        <f t="shared" si="241"/>
        <v>6 месяц</v>
      </c>
      <c r="J82" s="31" t="str">
        <f t="shared" si="241"/>
        <v>7 месяц</v>
      </c>
      <c r="K82" s="31" t="str">
        <f t="shared" si="241"/>
        <v>8 месяц</v>
      </c>
      <c r="L82" s="31" t="str">
        <f t="shared" si="241"/>
        <v>9 месяц</v>
      </c>
      <c r="M82" s="31" t="str">
        <f t="shared" si="241"/>
        <v>10 месяц</v>
      </c>
      <c r="N82" s="31" t="str">
        <f t="shared" si="241"/>
        <v>11 месяц</v>
      </c>
      <c r="O82" s="31" t="str">
        <f t="shared" si="241"/>
        <v>12 месяц</v>
      </c>
      <c r="P82" s="31" t="str">
        <f t="shared" si="241"/>
        <v>13 месяц</v>
      </c>
      <c r="Q82" s="31" t="str">
        <f t="shared" si="241"/>
        <v>14 месяц</v>
      </c>
      <c r="R82" s="31" t="str">
        <f t="shared" si="241"/>
        <v>15 месяц</v>
      </c>
      <c r="S82" s="31" t="str">
        <f t="shared" si="241"/>
        <v>16 месяц</v>
      </c>
      <c r="T82" s="31" t="str">
        <f t="shared" si="241"/>
        <v>17 месяц</v>
      </c>
      <c r="U82" s="31" t="str">
        <f t="shared" si="241"/>
        <v>18 месяц</v>
      </c>
      <c r="V82" s="31" t="str">
        <f t="shared" si="241"/>
        <v>19 месяц</v>
      </c>
      <c r="W82" s="31" t="str">
        <f t="shared" si="241"/>
        <v>20 месяц</v>
      </c>
      <c r="X82" s="31" t="str">
        <f t="shared" si="241"/>
        <v>21 месяц</v>
      </c>
      <c r="Y82" s="31" t="str">
        <f t="shared" si="241"/>
        <v>22 месяц</v>
      </c>
      <c r="Z82" s="31" t="str">
        <f t="shared" si="241"/>
        <v>23 месяц</v>
      </c>
      <c r="AA82" s="31" t="str">
        <f t="shared" si="241"/>
        <v>12 месяц</v>
      </c>
    </row>
    <row r="83" spans="1:27" ht="12" hidden="1" customHeight="1" x14ac:dyDescent="0.25">
      <c r="A83" s="355"/>
      <c r="B83" s="169"/>
      <c r="C83" s="30"/>
      <c r="D83" s="31">
        <v>1</v>
      </c>
      <c r="E83" s="31">
        <v>2</v>
      </c>
      <c r="F83" s="31">
        <v>3</v>
      </c>
      <c r="G83" s="31">
        <v>4</v>
      </c>
      <c r="H83" s="31">
        <v>5</v>
      </c>
      <c r="I83" s="31">
        <v>6</v>
      </c>
      <c r="J83" s="31">
        <v>7</v>
      </c>
      <c r="K83" s="31">
        <v>8</v>
      </c>
      <c r="L83" s="31">
        <v>9</v>
      </c>
      <c r="M83" s="31">
        <v>10</v>
      </c>
      <c r="N83" s="31">
        <v>11</v>
      </c>
      <c r="O83" s="31">
        <v>12</v>
      </c>
      <c r="P83" s="31">
        <v>13</v>
      </c>
      <c r="Q83" s="31">
        <v>14</v>
      </c>
      <c r="R83" s="31">
        <v>15</v>
      </c>
      <c r="S83" s="31">
        <v>16</v>
      </c>
      <c r="T83" s="31">
        <v>17</v>
      </c>
      <c r="U83" s="31">
        <v>18</v>
      </c>
      <c r="V83" s="31">
        <v>19</v>
      </c>
      <c r="W83" s="31">
        <v>20</v>
      </c>
      <c r="X83" s="31">
        <v>21</v>
      </c>
      <c r="Y83" s="31">
        <v>22</v>
      </c>
      <c r="Z83" s="31">
        <v>23</v>
      </c>
      <c r="AA83" s="150">
        <v>24</v>
      </c>
    </row>
    <row r="84" spans="1:27" ht="15" customHeight="1" x14ac:dyDescent="0.25">
      <c r="A84" s="355"/>
      <c r="B84" s="170" t="s">
        <v>35</v>
      </c>
      <c r="C84" s="159">
        <f>SUM(D84:AA84)</f>
        <v>11452500</v>
      </c>
      <c r="D84" s="24">
        <f>Продажи!E41*$A$82</f>
        <v>270000</v>
      </c>
      <c r="E84" s="24">
        <f>Продажи!F41*$A$82</f>
        <v>315000</v>
      </c>
      <c r="F84" s="24">
        <f>Продажи!G41*$A$82</f>
        <v>360000</v>
      </c>
      <c r="G84" s="24">
        <f>Продажи!H41*$A$82</f>
        <v>405000</v>
      </c>
      <c r="H84" s="24">
        <f>Продажи!I41*$A$82</f>
        <v>427500</v>
      </c>
      <c r="I84" s="24">
        <f>Продажи!J41*$A$82</f>
        <v>450000</v>
      </c>
      <c r="J84" s="24">
        <f>Продажи!K41*$A$82</f>
        <v>450000</v>
      </c>
      <c r="K84" s="24">
        <f>Продажи!L41*$A$82</f>
        <v>450000</v>
      </c>
      <c r="L84" s="24">
        <f>Продажи!M41*$A$82</f>
        <v>495000</v>
      </c>
      <c r="M84" s="24">
        <f>Продажи!N41*$A$82</f>
        <v>495000</v>
      </c>
      <c r="N84" s="24">
        <f>Продажи!O41*$A$82</f>
        <v>495000</v>
      </c>
      <c r="O84" s="24">
        <f>Продажи!P41*$A$82</f>
        <v>495000</v>
      </c>
      <c r="P84" s="24">
        <f>Продажи!Q41*$A$82</f>
        <v>517500</v>
      </c>
      <c r="Q84" s="24">
        <f>Продажи!R41*$A$82</f>
        <v>517500</v>
      </c>
      <c r="R84" s="24">
        <f>Продажи!S41*$A$82</f>
        <v>517500</v>
      </c>
      <c r="S84" s="24">
        <f>Продажи!T41*$A$82</f>
        <v>517500</v>
      </c>
      <c r="T84" s="24">
        <f>Продажи!U41*$A$82</f>
        <v>517500</v>
      </c>
      <c r="U84" s="24">
        <f>Продажи!V41*$A$82</f>
        <v>517500</v>
      </c>
      <c r="V84" s="24">
        <f>Продажи!W41*$A$82</f>
        <v>540000</v>
      </c>
      <c r="W84" s="24">
        <f>Продажи!X41*$A$82</f>
        <v>540000</v>
      </c>
      <c r="X84" s="24">
        <f>Продажи!Y41*$A$82</f>
        <v>540000</v>
      </c>
      <c r="Y84" s="24">
        <f>Продажи!Z41*$A$82</f>
        <v>540000</v>
      </c>
      <c r="Z84" s="24">
        <f>Продажи!AA41*$A$82</f>
        <v>540000</v>
      </c>
      <c r="AA84" s="24">
        <f>Продажи!AB41*$A$82</f>
        <v>540000</v>
      </c>
    </row>
    <row r="85" spans="1:27" ht="15" customHeight="1" x14ac:dyDescent="0.25">
      <c r="A85" s="355"/>
      <c r="B85" s="170" t="s">
        <v>37</v>
      </c>
      <c r="C85" s="159">
        <f t="shared" ref="C85:C96" si="242">SUM(D85:AA85)</f>
        <v>8410000.0000000019</v>
      </c>
      <c r="D85" s="24">
        <f>SUM(D86:D91)</f>
        <v>308979.16666666663</v>
      </c>
      <c r="E85" s="24">
        <f t="shared" ref="E85:AA85" si="243">SUM(E86:E91)</f>
        <v>317979.16666666663</v>
      </c>
      <c r="F85" s="24">
        <f t="shared" si="243"/>
        <v>326979.16666666663</v>
      </c>
      <c r="G85" s="24">
        <f t="shared" si="243"/>
        <v>335979.16666666663</v>
      </c>
      <c r="H85" s="24">
        <f t="shared" si="243"/>
        <v>340479.16666666663</v>
      </c>
      <c r="I85" s="24">
        <f t="shared" si="243"/>
        <v>344979.16666666663</v>
      </c>
      <c r="J85" s="24">
        <f t="shared" si="243"/>
        <v>344979.16666666663</v>
      </c>
      <c r="K85" s="24">
        <f t="shared" si="243"/>
        <v>344979.16666666663</v>
      </c>
      <c r="L85" s="24">
        <f t="shared" si="243"/>
        <v>353979.16666666663</v>
      </c>
      <c r="M85" s="24">
        <f t="shared" si="243"/>
        <v>353979.16666666663</v>
      </c>
      <c r="N85" s="24">
        <f t="shared" si="243"/>
        <v>353979.16666666663</v>
      </c>
      <c r="O85" s="24">
        <f t="shared" si="243"/>
        <v>353979.16666666663</v>
      </c>
      <c r="P85" s="24">
        <f t="shared" si="243"/>
        <v>358479.16666666663</v>
      </c>
      <c r="Q85" s="24">
        <f t="shared" si="243"/>
        <v>358479.16666666663</v>
      </c>
      <c r="R85" s="24">
        <f t="shared" si="243"/>
        <v>358479.16666666663</v>
      </c>
      <c r="S85" s="24">
        <f t="shared" si="243"/>
        <v>358479.16666666663</v>
      </c>
      <c r="T85" s="24">
        <f t="shared" si="243"/>
        <v>358479.16666666663</v>
      </c>
      <c r="U85" s="24">
        <f t="shared" si="243"/>
        <v>358479.16666666663</v>
      </c>
      <c r="V85" s="24">
        <f t="shared" si="243"/>
        <v>362979.16666666663</v>
      </c>
      <c r="W85" s="24">
        <f t="shared" si="243"/>
        <v>362979.16666666663</v>
      </c>
      <c r="X85" s="24">
        <f t="shared" si="243"/>
        <v>362979.16666666663</v>
      </c>
      <c r="Y85" s="24">
        <f t="shared" si="243"/>
        <v>362979.16666666663</v>
      </c>
      <c r="Z85" s="24">
        <f t="shared" si="243"/>
        <v>362979.16666666663</v>
      </c>
      <c r="AA85" s="151">
        <f t="shared" si="243"/>
        <v>362979.16666666663</v>
      </c>
    </row>
    <row r="86" spans="1:27" ht="15" customHeight="1" outlineLevel="1" x14ac:dyDescent="0.25">
      <c r="A86" s="355"/>
      <c r="B86" s="171" t="s">
        <v>38</v>
      </c>
      <c r="C86" s="160">
        <f t="shared" si="242"/>
        <v>4032000</v>
      </c>
      <c r="D86" s="28">
        <f>'Ежемесячные затраты'!$F$14</f>
        <v>168000</v>
      </c>
      <c r="E86" s="28">
        <f>'Ежемесячные затраты'!$F$14</f>
        <v>168000</v>
      </c>
      <c r="F86" s="28">
        <f>'Ежемесячные затраты'!$F$14</f>
        <v>168000</v>
      </c>
      <c r="G86" s="28">
        <f>'Ежемесячные затраты'!$F$14</f>
        <v>168000</v>
      </c>
      <c r="H86" s="28">
        <f>'Ежемесячные затраты'!$F$14</f>
        <v>168000</v>
      </c>
      <c r="I86" s="28">
        <f>'Ежемесячные затраты'!$F$14</f>
        <v>168000</v>
      </c>
      <c r="J86" s="28">
        <f>'Ежемесячные затраты'!$F$14</f>
        <v>168000</v>
      </c>
      <c r="K86" s="28">
        <f>'Ежемесячные затраты'!$F$14</f>
        <v>168000</v>
      </c>
      <c r="L86" s="28">
        <f>'Ежемесячные затраты'!$F$14</f>
        <v>168000</v>
      </c>
      <c r="M86" s="28">
        <f>'Ежемесячные затраты'!$F$14</f>
        <v>168000</v>
      </c>
      <c r="N86" s="28">
        <f>'Ежемесячные затраты'!$F$14</f>
        <v>168000</v>
      </c>
      <c r="O86" s="28">
        <f>'Ежемесячные затраты'!$F$14</f>
        <v>168000</v>
      </c>
      <c r="P86" s="28">
        <f>'Ежемесячные затраты'!$F$14</f>
        <v>168000</v>
      </c>
      <c r="Q86" s="28">
        <f>'Ежемесячные затраты'!$F$14</f>
        <v>168000</v>
      </c>
      <c r="R86" s="28">
        <f>'Ежемесячные затраты'!$F$14</f>
        <v>168000</v>
      </c>
      <c r="S86" s="28">
        <f>'Ежемесячные затраты'!$F$14</f>
        <v>168000</v>
      </c>
      <c r="T86" s="28">
        <f>'Ежемесячные затраты'!$F$14</f>
        <v>168000</v>
      </c>
      <c r="U86" s="28">
        <f>'Ежемесячные затраты'!$F$14</f>
        <v>168000</v>
      </c>
      <c r="V86" s="28">
        <f>'Ежемесячные затраты'!$F$14</f>
        <v>168000</v>
      </c>
      <c r="W86" s="28">
        <f>'Ежемесячные затраты'!$F$14</f>
        <v>168000</v>
      </c>
      <c r="X86" s="28">
        <f>'Ежемесячные затраты'!$F$14</f>
        <v>168000</v>
      </c>
      <c r="Y86" s="28">
        <f>'Ежемесячные затраты'!$F$14</f>
        <v>168000</v>
      </c>
      <c r="Z86" s="28">
        <f>'Ежемесячные затраты'!$F$14</f>
        <v>168000</v>
      </c>
      <c r="AA86" s="28">
        <f>'Ежемесячные затраты'!$F$14</f>
        <v>168000</v>
      </c>
    </row>
    <row r="87" spans="1:27" ht="15" customHeight="1" outlineLevel="1" x14ac:dyDescent="0.25">
      <c r="A87" s="355"/>
      <c r="B87" s="171" t="s">
        <v>48</v>
      </c>
      <c r="C87" s="160">
        <f t="shared" si="242"/>
        <v>1680000</v>
      </c>
      <c r="D87" s="28">
        <f>'Ежемесячные затраты'!$F$12</f>
        <v>70000</v>
      </c>
      <c r="E87" s="28">
        <f>'Ежемесячные затраты'!$F$12</f>
        <v>70000</v>
      </c>
      <c r="F87" s="28">
        <f>'Ежемесячные затраты'!$F$12</f>
        <v>70000</v>
      </c>
      <c r="G87" s="28">
        <f>'Ежемесячные затраты'!$F$12</f>
        <v>70000</v>
      </c>
      <c r="H87" s="28">
        <f>'Ежемесячные затраты'!$F$12</f>
        <v>70000</v>
      </c>
      <c r="I87" s="28">
        <f>'Ежемесячные затраты'!$F$12</f>
        <v>70000</v>
      </c>
      <c r="J87" s="28">
        <f>'Ежемесячные затраты'!$F$12</f>
        <v>70000</v>
      </c>
      <c r="K87" s="28">
        <f>'Ежемесячные затраты'!$F$12</f>
        <v>70000</v>
      </c>
      <c r="L87" s="28">
        <f>'Ежемесячные затраты'!$F$12</f>
        <v>70000</v>
      </c>
      <c r="M87" s="28">
        <f>'Ежемесячные затраты'!$F$12</f>
        <v>70000</v>
      </c>
      <c r="N87" s="28">
        <f>'Ежемесячные затраты'!$F$12</f>
        <v>70000</v>
      </c>
      <c r="O87" s="28">
        <f>'Ежемесячные затраты'!$F$12</f>
        <v>70000</v>
      </c>
      <c r="P87" s="28">
        <f>'Ежемесячные затраты'!$F$12</f>
        <v>70000</v>
      </c>
      <c r="Q87" s="28">
        <f>'Ежемесячные затраты'!$F$12</f>
        <v>70000</v>
      </c>
      <c r="R87" s="28">
        <f>'Ежемесячные затраты'!$F$12</f>
        <v>70000</v>
      </c>
      <c r="S87" s="28">
        <f>'Ежемесячные затраты'!$F$12</f>
        <v>70000</v>
      </c>
      <c r="T87" s="28">
        <f>'Ежемесячные затраты'!$F$12</f>
        <v>70000</v>
      </c>
      <c r="U87" s="28">
        <f>'Ежемесячные затраты'!$F$12</f>
        <v>70000</v>
      </c>
      <c r="V87" s="28">
        <f>'Ежемесячные затраты'!$F$12</f>
        <v>70000</v>
      </c>
      <c r="W87" s="28">
        <f>'Ежемесячные затраты'!$F$12</f>
        <v>70000</v>
      </c>
      <c r="X87" s="28">
        <f>'Ежемесячные затраты'!$F$12</f>
        <v>70000</v>
      </c>
      <c r="Y87" s="28">
        <f>'Ежемесячные затраты'!$F$12</f>
        <v>70000</v>
      </c>
      <c r="Z87" s="28">
        <f>'Ежемесячные затраты'!$F$12</f>
        <v>70000</v>
      </c>
      <c r="AA87" s="152">
        <f>'Ежемесячные затраты'!$F$12</f>
        <v>70000</v>
      </c>
    </row>
    <row r="88" spans="1:27" ht="15" customHeight="1" outlineLevel="1" x14ac:dyDescent="0.25">
      <c r="A88" s="355"/>
      <c r="B88" s="171" t="s">
        <v>42</v>
      </c>
      <c r="C88" s="160">
        <f t="shared" si="242"/>
        <v>407500.00000000012</v>
      </c>
      <c r="D88" s="28">
        <f>'Ежемесячные затраты'!$F$30</f>
        <v>16979.166666666668</v>
      </c>
      <c r="E88" s="28">
        <f>'Ежемесячные затраты'!$F$30</f>
        <v>16979.166666666668</v>
      </c>
      <c r="F88" s="28">
        <f>'Ежемесячные затраты'!$F$30</f>
        <v>16979.166666666668</v>
      </c>
      <c r="G88" s="28">
        <f>'Ежемесячные затраты'!$F$30</f>
        <v>16979.166666666668</v>
      </c>
      <c r="H88" s="28">
        <f>'Ежемесячные затраты'!$F$30</f>
        <v>16979.166666666668</v>
      </c>
      <c r="I88" s="28">
        <f>'Ежемесячные затраты'!$F$30</f>
        <v>16979.166666666668</v>
      </c>
      <c r="J88" s="28">
        <f>'Ежемесячные затраты'!$F$30</f>
        <v>16979.166666666668</v>
      </c>
      <c r="K88" s="28">
        <f>'Ежемесячные затраты'!$F$30</f>
        <v>16979.166666666668</v>
      </c>
      <c r="L88" s="28">
        <f>'Ежемесячные затраты'!$F$30</f>
        <v>16979.166666666668</v>
      </c>
      <c r="M88" s="28">
        <f>'Ежемесячные затраты'!$F$30</f>
        <v>16979.166666666668</v>
      </c>
      <c r="N88" s="28">
        <f>'Ежемесячные затраты'!$F$30</f>
        <v>16979.166666666668</v>
      </c>
      <c r="O88" s="28">
        <f>'Ежемесячные затраты'!$F$30</f>
        <v>16979.166666666668</v>
      </c>
      <c r="P88" s="28">
        <f>'Ежемесячные затраты'!$F$30</f>
        <v>16979.166666666668</v>
      </c>
      <c r="Q88" s="28">
        <f>'Ежемесячные затраты'!$F$30</f>
        <v>16979.166666666668</v>
      </c>
      <c r="R88" s="28">
        <f>'Ежемесячные затраты'!$F$30</f>
        <v>16979.166666666668</v>
      </c>
      <c r="S88" s="28">
        <f>'Ежемесячные затраты'!$F$30</f>
        <v>16979.166666666668</v>
      </c>
      <c r="T88" s="28">
        <f>'Ежемесячные затраты'!$F$30</f>
        <v>16979.166666666668</v>
      </c>
      <c r="U88" s="28">
        <f>'Ежемесячные затраты'!$F$30</f>
        <v>16979.166666666668</v>
      </c>
      <c r="V88" s="28">
        <f>'Ежемесячные затраты'!$F$30</f>
        <v>16979.166666666668</v>
      </c>
      <c r="W88" s="28">
        <f>'Ежемесячные затраты'!$F$30</f>
        <v>16979.166666666668</v>
      </c>
      <c r="X88" s="28">
        <f>'Ежемесячные затраты'!$F$30</f>
        <v>16979.166666666668</v>
      </c>
      <c r="Y88" s="28">
        <f>'Ежемесячные затраты'!$F$30</f>
        <v>16979.166666666668</v>
      </c>
      <c r="Z88" s="28">
        <f>'Ежемесячные затраты'!$F$30</f>
        <v>16979.166666666668</v>
      </c>
      <c r="AA88" s="152">
        <f>'Ежемесячные затраты'!$F$30</f>
        <v>16979.166666666668</v>
      </c>
    </row>
    <row r="89" spans="1:27" ht="15" customHeight="1" outlineLevel="1" x14ac:dyDescent="0.25">
      <c r="A89" s="355"/>
      <c r="B89" s="171" t="s">
        <v>46</v>
      </c>
      <c r="C89" s="160">
        <f t="shared" si="242"/>
        <v>0</v>
      </c>
      <c r="D89" s="28">
        <f>D84*'Ежемесячные затраты'!$E$32</f>
        <v>0</v>
      </c>
      <c r="E89" s="28">
        <f>E84*'Ежемесячные затраты'!$E$32</f>
        <v>0</v>
      </c>
      <c r="F89" s="28">
        <f>F84*'Ежемесячные затраты'!$E$32</f>
        <v>0</v>
      </c>
      <c r="G89" s="28">
        <f>G84*'Ежемесячные затраты'!$E$32</f>
        <v>0</v>
      </c>
      <c r="H89" s="28">
        <f>H84*'Ежемесячные затраты'!$E$32</f>
        <v>0</v>
      </c>
      <c r="I89" s="28">
        <f>I84*'Ежемесячные затраты'!$E$32</f>
        <v>0</v>
      </c>
      <c r="J89" s="28">
        <f>J84*'Ежемесячные затраты'!$E$32</f>
        <v>0</v>
      </c>
      <c r="K89" s="28">
        <f>K84*'Ежемесячные затраты'!$E$32</f>
        <v>0</v>
      </c>
      <c r="L89" s="28">
        <f>L84*'Ежемесячные затраты'!$E$32</f>
        <v>0</v>
      </c>
      <c r="M89" s="28">
        <f>M84*'Ежемесячные затраты'!$E$32</f>
        <v>0</v>
      </c>
      <c r="N89" s="28">
        <f>N84*'Ежемесячные затраты'!$E$32</f>
        <v>0</v>
      </c>
      <c r="O89" s="28">
        <f>O84*'Ежемесячные затраты'!$E$32</f>
        <v>0</v>
      </c>
      <c r="P89" s="28">
        <f>P84*'Ежемесячные затраты'!$E$32</f>
        <v>0</v>
      </c>
      <c r="Q89" s="28">
        <f>Q84*'Ежемесячные затраты'!$E$32</f>
        <v>0</v>
      </c>
      <c r="R89" s="28">
        <f>R84*'Ежемесячные затраты'!$E$32</f>
        <v>0</v>
      </c>
      <c r="S89" s="28">
        <f>S84*'Ежемесячные затраты'!$E$32</f>
        <v>0</v>
      </c>
      <c r="T89" s="28">
        <f>T84*'Ежемесячные затраты'!$E$32</f>
        <v>0</v>
      </c>
      <c r="U89" s="28">
        <f>U84*'Ежемесячные затраты'!$E$32</f>
        <v>0</v>
      </c>
      <c r="V89" s="28">
        <f>V84*'Ежемесячные затраты'!$E$32</f>
        <v>0</v>
      </c>
      <c r="W89" s="28">
        <f>W84*'Ежемесячные затраты'!$E$32</f>
        <v>0</v>
      </c>
      <c r="X89" s="28">
        <f>X84*'Ежемесячные затраты'!$E$32</f>
        <v>0</v>
      </c>
      <c r="Y89" s="28">
        <f>Y84*'Ежемесячные затраты'!$E$32</f>
        <v>0</v>
      </c>
      <c r="Z89" s="28">
        <f>Z84*'Ежемесячные затраты'!$E$32</f>
        <v>0</v>
      </c>
      <c r="AA89" s="152">
        <f>AA84*'Ежемесячные затраты'!$E$32</f>
        <v>0</v>
      </c>
    </row>
    <row r="90" spans="1:27" ht="15" customHeight="1" outlineLevel="1" x14ac:dyDescent="0.25">
      <c r="A90" s="355"/>
      <c r="B90" s="171" t="s">
        <v>76</v>
      </c>
      <c r="C90" s="160">
        <f t="shared" si="242"/>
        <v>2290500</v>
      </c>
      <c r="D90" s="28">
        <f>Продажи!E28*$A$82/(1+Продажи!$D$27)+Продажи!E32*$A$82/(1+Продажи!$D$31)+Продажи!E36*$A$82/(1+Продажи!$D$35)+Продажи!E40*$A$82/(1+Продажи!$D$39)</f>
        <v>54000</v>
      </c>
      <c r="E90" s="28">
        <f>Продажи!F28*$A$82/(1+Продажи!$D$27)+Продажи!F32*$A$82/(1+Продажи!$D$31)+Продажи!F36*$A$82/(1+Продажи!$D$35)+Продажи!F40*$A$82/(1+Продажи!$D$39)</f>
        <v>63000</v>
      </c>
      <c r="F90" s="28">
        <f>Продажи!G28*$A$82/(1+Продажи!$D$27)+Продажи!G32*$A$82/(1+Продажи!$D$31)+Продажи!G36*$A$82/(1+Продажи!$D$35)+Продажи!G40*$A$82/(1+Продажи!$D$39)</f>
        <v>72000</v>
      </c>
      <c r="G90" s="28">
        <f>Продажи!H28*$A$82/(1+Продажи!$D$27)+Продажи!H32*$A$82/(1+Продажи!$D$31)+Продажи!H36*$A$82/(1+Продажи!$D$35)+Продажи!H40*$A$82/(1+Продажи!$D$39)</f>
        <v>81000</v>
      </c>
      <c r="H90" s="28">
        <f>Продажи!I28*$A$82/(1+Продажи!$D$27)+Продажи!I32*$A$82/(1+Продажи!$D$31)+Продажи!I36*$A$82/(1+Продажи!$D$35)+Продажи!I40*$A$82/(1+Продажи!$D$39)</f>
        <v>85500</v>
      </c>
      <c r="I90" s="28">
        <f>Продажи!J28*$A$82/(1+Продажи!$D$27)+Продажи!J32*$A$82/(1+Продажи!$D$31)+Продажи!J36*$A$82/(1+Продажи!$D$35)+Продажи!J40*$A$82/(1+Продажи!$D$39)</f>
        <v>90000</v>
      </c>
      <c r="J90" s="28">
        <f>Продажи!K28*$A$82/(1+Продажи!$D$27)+Продажи!K32*$A$82/(1+Продажи!$D$31)+Продажи!K36*$A$82/(1+Продажи!$D$35)+Продажи!K40*$A$82/(1+Продажи!$D$39)</f>
        <v>90000</v>
      </c>
      <c r="K90" s="28">
        <f>Продажи!L28*$A$82/(1+Продажи!$D$27)+Продажи!L32*$A$82/(1+Продажи!$D$31)+Продажи!L36*$A$82/(1+Продажи!$D$35)+Продажи!L40*$A$82/(1+Продажи!$D$39)</f>
        <v>90000</v>
      </c>
      <c r="L90" s="28">
        <f>Продажи!M28*$A$82/(1+Продажи!$D$27)+Продажи!M32*$A$82/(1+Продажи!$D$31)+Продажи!M36*$A$82/(1+Продажи!$D$35)+Продажи!M40*$A$82/(1+Продажи!$D$39)</f>
        <v>99000</v>
      </c>
      <c r="M90" s="28">
        <f>Продажи!N28*$A$82/(1+Продажи!$D$27)+Продажи!N32*$A$82/(1+Продажи!$D$31)+Продажи!N36*$A$82/(1+Продажи!$D$35)+Продажи!N40*$A$82/(1+Продажи!$D$39)</f>
        <v>99000</v>
      </c>
      <c r="N90" s="28">
        <f>Продажи!O28*$A$82/(1+Продажи!$D$27)+Продажи!O32*$A$82/(1+Продажи!$D$31)+Продажи!O36*$A$82/(1+Продажи!$D$35)+Продажи!O40*$A$82/(1+Продажи!$D$39)</f>
        <v>99000</v>
      </c>
      <c r="O90" s="28">
        <f>Продажи!P28*$A$82/(1+Продажи!$D$27)+Продажи!P32*$A$82/(1+Продажи!$D$31)+Продажи!P36*$A$82/(1+Продажи!$D$35)+Продажи!P40*$A$82/(1+Продажи!$D$39)</f>
        <v>99000</v>
      </c>
      <c r="P90" s="28">
        <f>Продажи!Q28*$A$82/(1+Продажи!$D$27)+Продажи!Q32*$A$82/(1+Продажи!$D$31)+Продажи!Q36*$A$82/(1+Продажи!$D$35)+Продажи!Q40*$A$82/(1+Продажи!$D$39)</f>
        <v>103500</v>
      </c>
      <c r="Q90" s="28">
        <f>Продажи!R28*$A$82/(1+Продажи!$D$27)+Продажи!R32*$A$82/(1+Продажи!$D$31)+Продажи!R36*$A$82/(1+Продажи!$D$35)+Продажи!R40*$A$82/(1+Продажи!$D$39)</f>
        <v>103500</v>
      </c>
      <c r="R90" s="28">
        <f>Продажи!S28*$A$82/(1+Продажи!$D$27)+Продажи!S32*$A$82/(1+Продажи!$D$31)+Продажи!S36*$A$82/(1+Продажи!$D$35)+Продажи!S40*$A$82/(1+Продажи!$D$39)</f>
        <v>103500</v>
      </c>
      <c r="S90" s="28">
        <f>Продажи!T28*$A$82/(1+Продажи!$D$27)+Продажи!T32*$A$82/(1+Продажи!$D$31)+Продажи!T36*$A$82/(1+Продажи!$D$35)+Продажи!T40*$A$82/(1+Продажи!$D$39)</f>
        <v>103500</v>
      </c>
      <c r="T90" s="28">
        <f>Продажи!U28*$A$82/(1+Продажи!$D$27)+Продажи!U32*$A$82/(1+Продажи!$D$31)+Продажи!U36*$A$82/(1+Продажи!$D$35)+Продажи!U40*$A$82/(1+Продажи!$D$39)</f>
        <v>103500</v>
      </c>
      <c r="U90" s="28">
        <f>Продажи!V28*$A$82/(1+Продажи!$D$27)+Продажи!V32*$A$82/(1+Продажи!$D$31)+Продажи!V36*$A$82/(1+Продажи!$D$35)+Продажи!V40*$A$82/(1+Продажи!$D$39)</f>
        <v>103500</v>
      </c>
      <c r="V90" s="28">
        <f>Продажи!W28*$A$82/(1+Продажи!$D$27)+Продажи!W32*$A$82/(1+Продажи!$D$31)+Продажи!W36*$A$82/(1+Продажи!$D$35)+Продажи!W40*$A$82/(1+Продажи!$D$39)</f>
        <v>108000</v>
      </c>
      <c r="W90" s="28">
        <f>Продажи!X28*$A$82/(1+Продажи!$D$27)+Продажи!X32*$A$82/(1+Продажи!$D$31)+Продажи!X36*$A$82/(1+Продажи!$D$35)+Продажи!X40*$A$82/(1+Продажи!$D$39)</f>
        <v>108000</v>
      </c>
      <c r="X90" s="28">
        <f>Продажи!Y28*$A$82/(1+Продажи!$D$27)+Продажи!Y32*$A$82/(1+Продажи!$D$31)+Продажи!Y36*$A$82/(1+Продажи!$D$35)+Продажи!Y40*$A$82/(1+Продажи!$D$39)</f>
        <v>108000</v>
      </c>
      <c r="Y90" s="28">
        <f>Продажи!Z28*$A$82/(1+Продажи!$D$27)+Продажи!Z32*$A$82/(1+Продажи!$D$31)+Продажи!Z36*$A$82/(1+Продажи!$D$35)+Продажи!Z40*$A$82/(1+Продажи!$D$39)</f>
        <v>108000</v>
      </c>
      <c r="Z90" s="28">
        <f>Продажи!AA28*$A$82/(1+Продажи!$D$27)+Продажи!AA32*$A$82/(1+Продажи!$D$31)+Продажи!AA36*$A$82/(1+Продажи!$D$35)+Продажи!AA40*$A$82/(1+Продажи!$D$39)</f>
        <v>108000</v>
      </c>
      <c r="AA90" s="28">
        <f>Продажи!AB28*$A$82/(1+Продажи!$D$27)+Продажи!AB32*$A$82/(1+Продажи!$D$31)+Продажи!AB36*$A$82/(1+Продажи!$D$35)+Продажи!AB40*$A$82/(1+Продажи!$D$39)</f>
        <v>108000</v>
      </c>
    </row>
    <row r="91" spans="1:27" ht="15" customHeight="1" outlineLevel="1" x14ac:dyDescent="0.25">
      <c r="A91" s="355"/>
      <c r="B91" s="172" t="s">
        <v>104</v>
      </c>
      <c r="C91" s="160">
        <f t="shared" si="242"/>
        <v>0</v>
      </c>
      <c r="D91" s="28">
        <f>IF('Входящие данные'!$E$13=0,0,Кредитование!$D$8)</f>
        <v>0</v>
      </c>
      <c r="E91" s="28">
        <f>$D$91</f>
        <v>0</v>
      </c>
      <c r="F91" s="28">
        <f t="shared" ref="F91:AA91" si="244">$D$91</f>
        <v>0</v>
      </c>
      <c r="G91" s="28">
        <f t="shared" si="244"/>
        <v>0</v>
      </c>
      <c r="H91" s="28">
        <f t="shared" si="244"/>
        <v>0</v>
      </c>
      <c r="I91" s="28">
        <f t="shared" si="244"/>
        <v>0</v>
      </c>
      <c r="J91" s="28">
        <f t="shared" si="244"/>
        <v>0</v>
      </c>
      <c r="K91" s="28">
        <f t="shared" si="244"/>
        <v>0</v>
      </c>
      <c r="L91" s="28">
        <f t="shared" si="244"/>
        <v>0</v>
      </c>
      <c r="M91" s="28">
        <f t="shared" si="244"/>
        <v>0</v>
      </c>
      <c r="N91" s="28">
        <f t="shared" si="244"/>
        <v>0</v>
      </c>
      <c r="O91" s="28">
        <f t="shared" si="244"/>
        <v>0</v>
      </c>
      <c r="P91" s="28">
        <f t="shared" si="244"/>
        <v>0</v>
      </c>
      <c r="Q91" s="28">
        <f t="shared" si="244"/>
        <v>0</v>
      </c>
      <c r="R91" s="28">
        <f t="shared" si="244"/>
        <v>0</v>
      </c>
      <c r="S91" s="28">
        <f t="shared" si="244"/>
        <v>0</v>
      </c>
      <c r="T91" s="28">
        <f t="shared" si="244"/>
        <v>0</v>
      </c>
      <c r="U91" s="28">
        <f t="shared" si="244"/>
        <v>0</v>
      </c>
      <c r="V91" s="28">
        <f t="shared" si="244"/>
        <v>0</v>
      </c>
      <c r="W91" s="28">
        <f t="shared" si="244"/>
        <v>0</v>
      </c>
      <c r="X91" s="28">
        <f t="shared" si="244"/>
        <v>0</v>
      </c>
      <c r="Y91" s="28">
        <f t="shared" si="244"/>
        <v>0</v>
      </c>
      <c r="Z91" s="28">
        <f t="shared" si="244"/>
        <v>0</v>
      </c>
      <c r="AA91" s="28">
        <f t="shared" si="244"/>
        <v>0</v>
      </c>
    </row>
    <row r="92" spans="1:27" ht="15" customHeight="1" outlineLevel="1" x14ac:dyDescent="0.25">
      <c r="A92" s="355"/>
      <c r="B92" s="173" t="s">
        <v>45</v>
      </c>
      <c r="C92" s="161" t="e">
        <f t="shared" si="242"/>
        <v>#REF!</v>
      </c>
      <c r="D92" s="28" t="e">
        <f>'Ежемесячные затраты'!$F$26+'Ежемесячные затраты'!#REF!</f>
        <v>#REF!</v>
      </c>
      <c r="E92" s="28" t="e">
        <f>'Ежемесячные затраты'!$F$26+'Ежемесячные затраты'!#REF!</f>
        <v>#REF!</v>
      </c>
      <c r="F92" s="28" t="e">
        <f>'Ежемесячные затраты'!$F$26+'Ежемесячные затраты'!#REF!</f>
        <v>#REF!</v>
      </c>
      <c r="G92" s="28" t="e">
        <f>'Ежемесячные затраты'!$F$26+'Ежемесячные затраты'!#REF!</f>
        <v>#REF!</v>
      </c>
      <c r="H92" s="28" t="e">
        <f>'Ежемесячные затраты'!$F$26+'Ежемесячные затраты'!#REF!</f>
        <v>#REF!</v>
      </c>
      <c r="I92" s="28" t="e">
        <f>'Ежемесячные затраты'!$F$26+'Ежемесячные затраты'!#REF!</f>
        <v>#REF!</v>
      </c>
      <c r="J92" s="28" t="e">
        <f>'Ежемесячные затраты'!$F$26+'Ежемесячные затраты'!#REF!</f>
        <v>#REF!</v>
      </c>
      <c r="K92" s="28" t="e">
        <f>'Ежемесячные затраты'!$F$26+'Ежемесячные затраты'!#REF!</f>
        <v>#REF!</v>
      </c>
      <c r="L92" s="28" t="e">
        <f>'Ежемесячные затраты'!$F$26+'Ежемесячные затраты'!#REF!</f>
        <v>#REF!</v>
      </c>
      <c r="M92" s="28" t="e">
        <f>'Ежемесячные затраты'!$F$26+'Ежемесячные затраты'!#REF!</f>
        <v>#REF!</v>
      </c>
      <c r="N92" s="28" t="e">
        <f>'Ежемесячные затраты'!$F$26+'Ежемесячные затраты'!#REF!</f>
        <v>#REF!</v>
      </c>
      <c r="O92" s="28" t="e">
        <f>'Ежемесячные затраты'!$F$26+'Ежемесячные затраты'!#REF!</f>
        <v>#REF!</v>
      </c>
      <c r="P92" s="28" t="e">
        <f>'Ежемесячные затраты'!$F$26+'Ежемесячные затраты'!#REF!</f>
        <v>#REF!</v>
      </c>
      <c r="Q92" s="28" t="e">
        <f>'Ежемесячные затраты'!$F$26+'Ежемесячные затраты'!#REF!</f>
        <v>#REF!</v>
      </c>
      <c r="R92" s="28" t="e">
        <f>'Ежемесячные затраты'!$F$26+'Ежемесячные затраты'!#REF!</f>
        <v>#REF!</v>
      </c>
      <c r="S92" s="28" t="e">
        <f>'Ежемесячные затраты'!$F$26+'Ежемесячные затраты'!#REF!</f>
        <v>#REF!</v>
      </c>
      <c r="T92" s="28" t="e">
        <f>'Ежемесячные затраты'!$F$26+'Ежемесячные затраты'!#REF!</f>
        <v>#REF!</v>
      </c>
      <c r="U92" s="28" t="e">
        <f>'Ежемесячные затраты'!$F$26+'Ежемесячные затраты'!#REF!</f>
        <v>#REF!</v>
      </c>
      <c r="V92" s="28" t="e">
        <f>'Ежемесячные затраты'!$F$26+'Ежемесячные затраты'!#REF!</f>
        <v>#REF!</v>
      </c>
      <c r="W92" s="28" t="e">
        <f>'Ежемесячные затраты'!$F$26+'Ежемесячные затраты'!#REF!</f>
        <v>#REF!</v>
      </c>
      <c r="X92" s="28" t="e">
        <f>'Ежемесячные затраты'!$F$26+'Ежемесячные затраты'!#REF!</f>
        <v>#REF!</v>
      </c>
      <c r="Y92" s="28" t="e">
        <f>'Ежемесячные затраты'!$F$26+'Ежемесячные затраты'!#REF!</f>
        <v>#REF!</v>
      </c>
      <c r="Z92" s="28" t="e">
        <f>'Ежемесячные затраты'!$F$26+'Ежемесячные затраты'!#REF!</f>
        <v>#REF!</v>
      </c>
      <c r="AA92" s="28" t="e">
        <f>'Ежемесячные затраты'!$F$26+'Ежемесячные затраты'!#REF!</f>
        <v>#REF!</v>
      </c>
    </row>
    <row r="93" spans="1:27" ht="15.75" customHeight="1" x14ac:dyDescent="0.25">
      <c r="A93" s="355"/>
      <c r="B93" s="173" t="s">
        <v>4</v>
      </c>
      <c r="C93" s="161">
        <f t="shared" si="242"/>
        <v>1950000</v>
      </c>
      <c r="D93" s="33">
        <f>'Инвестиции на орг-цию бизнеса'!$E$15</f>
        <v>1950000</v>
      </c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153"/>
    </row>
    <row r="94" spans="1:27" ht="15.75" customHeight="1" x14ac:dyDescent="0.25">
      <c r="A94" s="355"/>
      <c r="B94" s="174" t="s">
        <v>19</v>
      </c>
      <c r="C94" s="162">
        <f t="shared" si="242"/>
        <v>3042500.0000000023</v>
      </c>
      <c r="D94" s="51">
        <f t="shared" ref="D94:AA94" si="245">D84-D85</f>
        <v>-38979.166666666628</v>
      </c>
      <c r="E94" s="51">
        <f t="shared" si="245"/>
        <v>-2979.1666666666279</v>
      </c>
      <c r="F94" s="51">
        <f t="shared" si="245"/>
        <v>33020.833333333372</v>
      </c>
      <c r="G94" s="51">
        <f t="shared" si="245"/>
        <v>69020.833333333372</v>
      </c>
      <c r="H94" s="51">
        <f t="shared" si="245"/>
        <v>87020.833333333372</v>
      </c>
      <c r="I94" s="51">
        <f t="shared" si="245"/>
        <v>105020.83333333337</v>
      </c>
      <c r="J94" s="51">
        <f t="shared" si="245"/>
        <v>105020.83333333337</v>
      </c>
      <c r="K94" s="51">
        <f t="shared" si="245"/>
        <v>105020.83333333337</v>
      </c>
      <c r="L94" s="51">
        <f t="shared" si="245"/>
        <v>141020.83333333337</v>
      </c>
      <c r="M94" s="51">
        <f t="shared" si="245"/>
        <v>141020.83333333337</v>
      </c>
      <c r="N94" s="51">
        <f t="shared" si="245"/>
        <v>141020.83333333337</v>
      </c>
      <c r="O94" s="51">
        <f t="shared" si="245"/>
        <v>141020.83333333337</v>
      </c>
      <c r="P94" s="51">
        <f t="shared" si="245"/>
        <v>159020.83333333337</v>
      </c>
      <c r="Q94" s="51">
        <f t="shared" si="245"/>
        <v>159020.83333333337</v>
      </c>
      <c r="R94" s="51">
        <f t="shared" si="245"/>
        <v>159020.83333333337</v>
      </c>
      <c r="S94" s="51">
        <f t="shared" si="245"/>
        <v>159020.83333333337</v>
      </c>
      <c r="T94" s="51">
        <f t="shared" si="245"/>
        <v>159020.83333333337</v>
      </c>
      <c r="U94" s="51">
        <f t="shared" si="245"/>
        <v>159020.83333333337</v>
      </c>
      <c r="V94" s="51">
        <f t="shared" si="245"/>
        <v>177020.83333333337</v>
      </c>
      <c r="W94" s="51">
        <f t="shared" si="245"/>
        <v>177020.83333333337</v>
      </c>
      <c r="X94" s="51">
        <f t="shared" si="245"/>
        <v>177020.83333333337</v>
      </c>
      <c r="Y94" s="51">
        <f t="shared" si="245"/>
        <v>177020.83333333337</v>
      </c>
      <c r="Z94" s="51">
        <f t="shared" si="245"/>
        <v>177020.83333333337</v>
      </c>
      <c r="AA94" s="154">
        <f t="shared" si="245"/>
        <v>177020.83333333337</v>
      </c>
    </row>
    <row r="95" spans="1:27" ht="15.75" customHeight="1" x14ac:dyDescent="0.25">
      <c r="A95" s="355"/>
      <c r="B95" s="175" t="s">
        <v>20</v>
      </c>
      <c r="C95" s="162">
        <f t="shared" si="242"/>
        <v>29544250.000000022</v>
      </c>
      <c r="D95" s="51">
        <f>D94</f>
        <v>-38979.166666666628</v>
      </c>
      <c r="E95" s="51">
        <f>D95+E94</f>
        <v>-41958.333333333256</v>
      </c>
      <c r="F95" s="51">
        <f>E95+F94</f>
        <v>-8937.4999999998836</v>
      </c>
      <c r="G95" s="51">
        <f t="shared" ref="G95" si="246">F95+G94</f>
        <v>60083.333333333489</v>
      </c>
      <c r="H95" s="51">
        <f t="shared" ref="H95" si="247">G95+H94</f>
        <v>147104.16666666686</v>
      </c>
      <c r="I95" s="51">
        <f t="shared" ref="I95" si="248">H95+I94</f>
        <v>252125.00000000023</v>
      </c>
      <c r="J95" s="51">
        <f t="shared" ref="J95" si="249">I95+J94</f>
        <v>357145.8333333336</v>
      </c>
      <c r="K95" s="51">
        <f t="shared" ref="K95" si="250">J95+K94</f>
        <v>462166.66666666698</v>
      </c>
      <c r="L95" s="51">
        <f t="shared" ref="L95" si="251">K95+L94</f>
        <v>603187.50000000035</v>
      </c>
      <c r="M95" s="51">
        <f t="shared" ref="M95" si="252">L95+M94</f>
        <v>744208.33333333372</v>
      </c>
      <c r="N95" s="51">
        <f t="shared" ref="N95" si="253">M95+N94</f>
        <v>885229.16666666709</v>
      </c>
      <c r="O95" s="51">
        <f t="shared" ref="O95" si="254">N95+O94</f>
        <v>1026250.0000000005</v>
      </c>
      <c r="P95" s="51">
        <f>O95+P94</f>
        <v>1185270.833333334</v>
      </c>
      <c r="Q95" s="51">
        <f t="shared" ref="Q95" si="255">P95+Q94</f>
        <v>1344291.6666666674</v>
      </c>
      <c r="R95" s="51">
        <f t="shared" ref="R95" si="256">Q95+R94</f>
        <v>1503312.5000000009</v>
      </c>
      <c r="S95" s="51">
        <f t="shared" ref="S95" si="257">R95+S94</f>
        <v>1662333.3333333344</v>
      </c>
      <c r="T95" s="51">
        <f t="shared" ref="T95" si="258">S95+T94</f>
        <v>1821354.1666666679</v>
      </c>
      <c r="U95" s="51">
        <f t="shared" ref="U95" si="259">T95+U94</f>
        <v>1980375.0000000014</v>
      </c>
      <c r="V95" s="51">
        <f t="shared" ref="V95" si="260">U95+V94</f>
        <v>2157395.8333333349</v>
      </c>
      <c r="W95" s="51">
        <f t="shared" ref="W95" si="261">V95+W94</f>
        <v>2334416.6666666684</v>
      </c>
      <c r="X95" s="51">
        <f t="shared" ref="X95" si="262">W95+X94</f>
        <v>2511437.5000000019</v>
      </c>
      <c r="Y95" s="51">
        <f t="shared" ref="Y95" si="263">X95+Y94</f>
        <v>2688458.3333333354</v>
      </c>
      <c r="Z95" s="51">
        <f t="shared" ref="Z95" si="264">Y95+Z94</f>
        <v>2865479.1666666688</v>
      </c>
      <c r="AA95" s="154">
        <f t="shared" ref="AA95" si="265">Z95+AA94</f>
        <v>3042500.0000000023</v>
      </c>
    </row>
    <row r="96" spans="1:27" ht="15.75" customHeight="1" x14ac:dyDescent="0.25">
      <c r="A96" s="355"/>
      <c r="B96" s="173" t="s">
        <v>18</v>
      </c>
      <c r="C96" s="162">
        <f t="shared" si="242"/>
        <v>-17255749.999999963</v>
      </c>
      <c r="D96" s="33">
        <f>D95-D93</f>
        <v>-1988979.1666666665</v>
      </c>
      <c r="E96" s="33">
        <f>D96+E94</f>
        <v>-1991958.333333333</v>
      </c>
      <c r="F96" s="33">
        <f t="shared" ref="F96" si="266">E96+F94</f>
        <v>-1958937.4999999995</v>
      </c>
      <c r="G96" s="33">
        <f t="shared" ref="G96" si="267">F96+G94</f>
        <v>-1889916.666666666</v>
      </c>
      <c r="H96" s="33">
        <f t="shared" ref="H96" si="268">G96+H94</f>
        <v>-1802895.8333333326</v>
      </c>
      <c r="I96" s="33">
        <f t="shared" ref="I96" si="269">H96+I94</f>
        <v>-1697874.9999999991</v>
      </c>
      <c r="J96" s="33">
        <f t="shared" ref="J96" si="270">I96+J94</f>
        <v>-1592854.1666666656</v>
      </c>
      <c r="K96" s="33">
        <f t="shared" ref="K96" si="271">J96+K94</f>
        <v>-1487833.3333333321</v>
      </c>
      <c r="L96" s="33">
        <f t="shared" ref="L96" si="272">K96+L94</f>
        <v>-1346812.4999999986</v>
      </c>
      <c r="M96" s="33">
        <f t="shared" ref="M96" si="273">L96+M94</f>
        <v>-1205791.6666666651</v>
      </c>
      <c r="N96" s="33">
        <f t="shared" ref="N96" si="274">M96+N94</f>
        <v>-1064770.8333333316</v>
      </c>
      <c r="O96" s="33">
        <f>N96+O94</f>
        <v>-923749.99999999825</v>
      </c>
      <c r="P96" s="33">
        <f t="shared" ref="P96" si="275">O96+P94</f>
        <v>-764729.16666666488</v>
      </c>
      <c r="Q96" s="33">
        <f t="shared" ref="Q96" si="276">P96+Q94</f>
        <v>-605708.33333333151</v>
      </c>
      <c r="R96" s="33">
        <f t="shared" ref="R96" si="277">Q96+R94</f>
        <v>-446687.49999999814</v>
      </c>
      <c r="S96" s="33">
        <f t="shared" ref="S96" si="278">R96+S94</f>
        <v>-287666.66666666477</v>
      </c>
      <c r="T96" s="33">
        <f t="shared" ref="T96" si="279">S96+T94</f>
        <v>-128645.83333333139</v>
      </c>
      <c r="U96" s="33">
        <f t="shared" ref="U96" si="280">T96+U94</f>
        <v>30375.000000001979</v>
      </c>
      <c r="V96" s="33">
        <f t="shared" ref="V96" si="281">U96+V94</f>
        <v>207395.83333333535</v>
      </c>
      <c r="W96" s="33">
        <f t="shared" ref="W96" si="282">V96+W94</f>
        <v>384416.66666666872</v>
      </c>
      <c r="X96" s="33">
        <f t="shared" ref="X96" si="283">W96+X94</f>
        <v>561437.5000000021</v>
      </c>
      <c r="Y96" s="33">
        <f t="shared" ref="Y96" si="284">X96+Y94</f>
        <v>738458.33333333547</v>
      </c>
      <c r="Z96" s="33">
        <f t="shared" ref="Z96" si="285">Y96+Z94</f>
        <v>915479.16666666884</v>
      </c>
      <c r="AA96" s="153">
        <f t="shared" ref="AA96" si="286">Z96+AA94</f>
        <v>1092500.0000000023</v>
      </c>
    </row>
    <row r="97" spans="1:27" ht="15" customHeight="1" x14ac:dyDescent="0.25">
      <c r="A97" s="355"/>
      <c r="B97" s="176" t="s">
        <v>5</v>
      </c>
      <c r="C97" s="31"/>
      <c r="D97" s="36" t="str">
        <f>IF(D96&lt;0,"",D83)</f>
        <v/>
      </c>
      <c r="E97" s="36" t="str">
        <f t="shared" ref="E97" si="287">IF(E96&lt;0,"",IF(D96&gt;0,"",E83))</f>
        <v/>
      </c>
      <c r="F97" s="36" t="str">
        <f t="shared" ref="F97" si="288">IF(F96&lt;0,"",IF(E96&gt;0,"",F83))</f>
        <v/>
      </c>
      <c r="G97" s="36" t="str">
        <f t="shared" ref="G97" si="289">IF(G96&lt;0,"",IF(F96&gt;0,"",G83))</f>
        <v/>
      </c>
      <c r="H97" s="36" t="str">
        <f t="shared" ref="H97" si="290">IF(H96&lt;0,"",IF(G96&gt;0,"",H83))</f>
        <v/>
      </c>
      <c r="I97" s="36" t="str">
        <f t="shared" ref="I97" si="291">IF(I96&lt;0,"",IF(H96&gt;0,"",I83))</f>
        <v/>
      </c>
      <c r="J97" s="36" t="str">
        <f t="shared" ref="J97" si="292">IF(J96&lt;0,"",IF(I96&gt;0,"",J83))</f>
        <v/>
      </c>
      <c r="K97" s="36" t="str">
        <f t="shared" ref="K97" si="293">IF(K96&lt;0,"",IF(J96&gt;0,"",K83))</f>
        <v/>
      </c>
      <c r="L97" s="36" t="str">
        <f t="shared" ref="L97" si="294">IF(L96&lt;0,"",IF(K96&gt;0,"",L83))</f>
        <v/>
      </c>
      <c r="M97" s="36" t="str">
        <f t="shared" ref="M97" si="295">IF(M96&lt;0,"",IF(L96&gt;0,"",M83))</f>
        <v/>
      </c>
      <c r="N97" s="36" t="str">
        <f t="shared" ref="N97" si="296">IF(N96&lt;0,"",IF(M96&gt;0,"",N83))</f>
        <v/>
      </c>
      <c r="O97" s="36" t="str">
        <f t="shared" ref="O97" si="297">IF(O96&lt;0,"",IF(N96&gt;0,"",O83))</f>
        <v/>
      </c>
      <c r="P97" s="36" t="str">
        <f t="shared" ref="P97" si="298">IF(P96&lt;0,"",IF(O96&gt;0,"",P83))</f>
        <v/>
      </c>
      <c r="Q97" s="36" t="str">
        <f t="shared" ref="Q97" si="299">IF(Q96&lt;0,"",IF(P96&gt;0,"",Q83))</f>
        <v/>
      </c>
      <c r="R97" s="36" t="str">
        <f t="shared" ref="R97" si="300">IF(R96&lt;0,"",IF(Q96&gt;0,"",R83))</f>
        <v/>
      </c>
      <c r="S97" s="36" t="str">
        <f t="shared" ref="S97" si="301">IF(S96&lt;0,"",IF(R96&gt;0,"",S83))</f>
        <v/>
      </c>
      <c r="T97" s="36" t="str">
        <f t="shared" ref="T97" si="302">IF(T96&lt;0,"",IF(S96&gt;0,"",T83))</f>
        <v/>
      </c>
      <c r="U97" s="36">
        <f t="shared" ref="U97" si="303">IF(U96&lt;0,"",IF(T96&gt;0,"",U83))</f>
        <v>18</v>
      </c>
      <c r="V97" s="36" t="str">
        <f t="shared" ref="V97" si="304">IF(V96&lt;0,"",IF(U96&gt;0,"",V83))</f>
        <v/>
      </c>
      <c r="W97" s="36" t="str">
        <f t="shared" ref="W97" si="305">IF(W96&lt;0,"",IF(V96&gt;0,"",W83))</f>
        <v/>
      </c>
      <c r="X97" s="36" t="str">
        <f t="shared" ref="X97" si="306">IF(X96&lt;0,"",IF(W96&gt;0,"",X83))</f>
        <v/>
      </c>
      <c r="Y97" s="36" t="str">
        <f t="shared" ref="Y97" si="307">IF(Y96&lt;0,"",IF(X96&gt;0,"",Y83))</f>
        <v/>
      </c>
      <c r="Z97" s="36" t="str">
        <f t="shared" ref="Z97" si="308">IF(Z96&lt;0,"",IF(Y96&gt;0,"",Z83))</f>
        <v/>
      </c>
      <c r="AA97" s="155" t="str">
        <f t="shared" ref="AA97" si="309">IF(AA96&lt;0,"",IF(Z96&gt;0,"",AA83))</f>
        <v/>
      </c>
    </row>
    <row r="98" spans="1:27" ht="15" hidden="1" customHeight="1" x14ac:dyDescent="0.25">
      <c r="A98" s="355"/>
      <c r="B98" s="176" t="s">
        <v>64</v>
      </c>
      <c r="C98" s="31"/>
      <c r="D98" s="108">
        <f t="shared" ref="D98:AA98" si="310">D94/(1+$E$23)^$D$2</f>
        <v>-34968.302383301896</v>
      </c>
      <c r="E98" s="108">
        <f t="shared" si="310"/>
        <v>-2672.6174456505137</v>
      </c>
      <c r="F98" s="108">
        <f t="shared" si="310"/>
        <v>29623.067492000871</v>
      </c>
      <c r="G98" s="108">
        <f t="shared" si="310"/>
        <v>61918.752429652253</v>
      </c>
      <c r="H98" s="108">
        <f t="shared" si="310"/>
        <v>78066.594898477953</v>
      </c>
      <c r="I98" s="108">
        <f t="shared" si="310"/>
        <v>94214.437367303646</v>
      </c>
      <c r="J98" s="108">
        <f t="shared" si="310"/>
        <v>94214.437367303646</v>
      </c>
      <c r="K98" s="108">
        <f t="shared" si="310"/>
        <v>94214.437367303646</v>
      </c>
      <c r="L98" s="108">
        <f t="shared" si="310"/>
        <v>126510.12230495503</v>
      </c>
      <c r="M98" s="108">
        <f t="shared" si="310"/>
        <v>126510.12230495503</v>
      </c>
      <c r="N98" s="108">
        <f t="shared" si="310"/>
        <v>126510.12230495503</v>
      </c>
      <c r="O98" s="108">
        <f t="shared" si="310"/>
        <v>126510.12230495503</v>
      </c>
      <c r="P98" s="108">
        <f t="shared" si="310"/>
        <v>142657.96477378072</v>
      </c>
      <c r="Q98" s="108">
        <f t="shared" si="310"/>
        <v>142657.96477378072</v>
      </c>
      <c r="R98" s="108">
        <f t="shared" si="310"/>
        <v>142657.96477378072</v>
      </c>
      <c r="S98" s="108">
        <f t="shared" si="310"/>
        <v>142657.96477378072</v>
      </c>
      <c r="T98" s="108">
        <f t="shared" si="310"/>
        <v>142657.96477378072</v>
      </c>
      <c r="U98" s="108">
        <f t="shared" si="310"/>
        <v>142657.96477378072</v>
      </c>
      <c r="V98" s="108">
        <f t="shared" si="310"/>
        <v>158805.80724260642</v>
      </c>
      <c r="W98" s="108">
        <f t="shared" si="310"/>
        <v>158805.80724260642</v>
      </c>
      <c r="X98" s="108">
        <f t="shared" si="310"/>
        <v>158805.80724260642</v>
      </c>
      <c r="Y98" s="108">
        <f t="shared" si="310"/>
        <v>158805.80724260642</v>
      </c>
      <c r="Z98" s="108">
        <f t="shared" si="310"/>
        <v>158805.80724260642</v>
      </c>
      <c r="AA98" s="156">
        <f t="shared" si="310"/>
        <v>158805.80724260642</v>
      </c>
    </row>
    <row r="99" spans="1:27" ht="15" hidden="1" customHeight="1" x14ac:dyDescent="0.25">
      <c r="A99" s="355"/>
      <c r="B99" s="176"/>
      <c r="C99" s="31"/>
      <c r="D99" s="108">
        <f>-D93+D98</f>
        <v>-1984968.3023833018</v>
      </c>
      <c r="E99" s="108">
        <f>D99+E98</f>
        <v>-1987640.9198289523</v>
      </c>
      <c r="F99" s="108">
        <f>E99+F98</f>
        <v>-1958017.8523369515</v>
      </c>
      <c r="G99" s="108">
        <f t="shared" ref="G99" si="311">F99+G98</f>
        <v>-1896099.0999072993</v>
      </c>
      <c r="H99" s="108">
        <f t="shared" ref="H99" si="312">G99+H98</f>
        <v>-1818032.5050088214</v>
      </c>
      <c r="I99" s="108">
        <f t="shared" ref="I99" si="313">H99+I98</f>
        <v>-1723818.0676415176</v>
      </c>
      <c r="J99" s="108">
        <f t="shared" ref="J99" si="314">I99+J98</f>
        <v>-1629603.6302742139</v>
      </c>
      <c r="K99" s="108">
        <f t="shared" ref="K99" si="315">J99+K98</f>
        <v>-1535389.1929069101</v>
      </c>
      <c r="L99" s="108">
        <f t="shared" ref="L99" si="316">K99+L98</f>
        <v>-1408879.0706019551</v>
      </c>
      <c r="M99" s="108">
        <f t="shared" ref="M99" si="317">L99+M98</f>
        <v>-1282368.948297</v>
      </c>
      <c r="N99" s="108">
        <f t="shared" ref="N99" si="318">M99+N98</f>
        <v>-1155858.825992045</v>
      </c>
      <c r="O99" s="108">
        <f t="shared" ref="O99" si="319">N99+O98</f>
        <v>-1029348.70368709</v>
      </c>
      <c r="P99" s="108">
        <f t="shared" ref="P99" si="320">O99+P98</f>
        <v>-886690.73891330929</v>
      </c>
      <c r="Q99" s="108">
        <f t="shared" ref="Q99" si="321">P99+Q98</f>
        <v>-744032.77413952863</v>
      </c>
      <c r="R99" s="108">
        <f t="shared" ref="R99" si="322">Q99+R98</f>
        <v>-601374.80936574796</v>
      </c>
      <c r="S99" s="108">
        <f t="shared" ref="S99" si="323">R99+S98</f>
        <v>-458716.84459196724</v>
      </c>
      <c r="T99" s="108">
        <f t="shared" ref="T99" si="324">S99+T98</f>
        <v>-316058.87981818651</v>
      </c>
      <c r="U99" s="108">
        <f t="shared" ref="U99" si="325">T99+U98</f>
        <v>-173400.91504440579</v>
      </c>
      <c r="V99" s="108">
        <f t="shared" ref="V99" si="326">U99+V98</f>
        <v>-14595.107801799371</v>
      </c>
      <c r="W99" s="108">
        <f t="shared" ref="W99" si="327">V99+W98</f>
        <v>144210.69944080705</v>
      </c>
      <c r="X99" s="108">
        <f t="shared" ref="X99" si="328">W99+X98</f>
        <v>303016.50668341346</v>
      </c>
      <c r="Y99" s="108">
        <f t="shared" ref="Y99" si="329">X99+Y98</f>
        <v>461822.31392601988</v>
      </c>
      <c r="Z99" s="108">
        <f t="shared" ref="Z99" si="330">Y99+Z98</f>
        <v>620628.12116862624</v>
      </c>
      <c r="AA99" s="156">
        <f t="shared" ref="AA99" si="331">Z99+AA98</f>
        <v>779433.92841123266</v>
      </c>
    </row>
    <row r="100" spans="1:27" ht="15" hidden="1" customHeight="1" x14ac:dyDescent="0.25">
      <c r="A100" s="355"/>
      <c r="B100" s="176" t="s">
        <v>65</v>
      </c>
      <c r="C100" s="31"/>
      <c r="D100" s="36" t="str">
        <f>IF(D99&lt;0,"",D83)</f>
        <v/>
      </c>
      <c r="E100" s="36" t="str">
        <f t="shared" ref="E100" si="332">IF(E99&lt;0,"",IF(D99&gt;0,"",E83))</f>
        <v/>
      </c>
      <c r="F100" s="36" t="str">
        <f t="shared" ref="F100" si="333">IF(F99&lt;0,"",IF(E99&gt;0,"",F83))</f>
        <v/>
      </c>
      <c r="G100" s="36" t="str">
        <f t="shared" ref="G100" si="334">IF(G99&lt;0,"",IF(F99&gt;0,"",G83))</f>
        <v/>
      </c>
      <c r="H100" s="36" t="str">
        <f t="shared" ref="H100" si="335">IF(H99&lt;0,"",IF(G99&gt;0,"",H83))</f>
        <v/>
      </c>
      <c r="I100" s="36" t="str">
        <f t="shared" ref="I100" si="336">IF(I99&lt;0,"",IF(H99&gt;0,"",I83))</f>
        <v/>
      </c>
      <c r="J100" s="36" t="str">
        <f t="shared" ref="J100" si="337">IF(J99&lt;0,"",IF(I99&gt;0,"",J83))</f>
        <v/>
      </c>
      <c r="K100" s="36" t="str">
        <f t="shared" ref="K100" si="338">IF(K99&lt;0,"",IF(J99&gt;0,"",K83))</f>
        <v/>
      </c>
      <c r="L100" s="36" t="str">
        <f t="shared" ref="L100" si="339">IF(L99&lt;0,"",IF(K99&gt;0,"",L83))</f>
        <v/>
      </c>
      <c r="M100" s="36" t="str">
        <f t="shared" ref="M100" si="340">IF(M99&lt;0,"",IF(L99&gt;0,"",M83))</f>
        <v/>
      </c>
      <c r="N100" s="36" t="str">
        <f t="shared" ref="N100" si="341">IF(N99&lt;0,"",IF(M99&gt;0,"",N83))</f>
        <v/>
      </c>
      <c r="O100" s="36" t="str">
        <f t="shared" ref="O100" si="342">IF(O99&lt;0,"",IF(N99&gt;0,"",O83))</f>
        <v/>
      </c>
      <c r="P100" s="36" t="str">
        <f t="shared" ref="P100" si="343">IF(P99&lt;0,"",IF(O99&gt;0,"",P83))</f>
        <v/>
      </c>
      <c r="Q100" s="36" t="str">
        <f t="shared" ref="Q100" si="344">IF(Q99&lt;0,"",IF(P99&gt;0,"",Q83))</f>
        <v/>
      </c>
      <c r="R100" s="36" t="str">
        <f t="shared" ref="R100" si="345">IF(R99&lt;0,"",IF(Q99&gt;0,"",R83))</f>
        <v/>
      </c>
      <c r="S100" s="36" t="str">
        <f t="shared" ref="S100" si="346">IF(S99&lt;0,"",IF(R99&gt;0,"",S83))</f>
        <v/>
      </c>
      <c r="T100" s="36" t="str">
        <f t="shared" ref="T100" si="347">IF(T99&lt;0,"",IF(S99&gt;0,"",T83))</f>
        <v/>
      </c>
      <c r="U100" s="36" t="str">
        <f t="shared" ref="U100" si="348">IF(U99&lt;0,"",IF(T99&gt;0,"",U83))</f>
        <v/>
      </c>
      <c r="V100" s="36" t="str">
        <f t="shared" ref="V100" si="349">IF(V99&lt;0,"",IF(U99&gt;0,"",V83))</f>
        <v/>
      </c>
      <c r="W100" s="36">
        <f t="shared" ref="W100" si="350">IF(W99&lt;0,"",IF(V99&gt;0,"",W83))</f>
        <v>20</v>
      </c>
      <c r="X100" s="36" t="str">
        <f t="shared" ref="X100" si="351">IF(X99&lt;0,"",IF(W99&gt;0,"",X83))</f>
        <v/>
      </c>
      <c r="Y100" s="36" t="str">
        <f t="shared" ref="Y100" si="352">IF(Y99&lt;0,"",IF(X99&gt;0,"",Y83))</f>
        <v/>
      </c>
      <c r="Z100" s="36" t="str">
        <f t="shared" ref="Z100" si="353">IF(Z99&lt;0,"",IF(Y99&gt;0,"",Z83))</f>
        <v/>
      </c>
      <c r="AA100" s="155" t="str">
        <f t="shared" ref="AA100" si="354">IF(AA99&lt;0,"",IF(Z99&gt;0,"",AA83))</f>
        <v/>
      </c>
    </row>
    <row r="101" spans="1:27" ht="15" hidden="1" customHeight="1" x14ac:dyDescent="0.25">
      <c r="A101" s="355"/>
      <c r="B101" s="177">
        <f>-D93</f>
        <v>-1950000</v>
      </c>
      <c r="C101" s="109"/>
      <c r="D101" s="110">
        <f>D94</f>
        <v>-38979.166666666628</v>
      </c>
      <c r="E101" s="110">
        <f>E94</f>
        <v>-2979.1666666666279</v>
      </c>
      <c r="F101" s="110">
        <f>F94</f>
        <v>33020.833333333372</v>
      </c>
      <c r="G101" s="110">
        <f t="shared" ref="G101:Z101" si="355">G94</f>
        <v>69020.833333333372</v>
      </c>
      <c r="H101" s="110">
        <f t="shared" si="355"/>
        <v>87020.833333333372</v>
      </c>
      <c r="I101" s="110">
        <f t="shared" si="355"/>
        <v>105020.83333333337</v>
      </c>
      <c r="J101" s="110">
        <f t="shared" si="355"/>
        <v>105020.83333333337</v>
      </c>
      <c r="K101" s="110">
        <f t="shared" si="355"/>
        <v>105020.83333333337</v>
      </c>
      <c r="L101" s="110">
        <f t="shared" si="355"/>
        <v>141020.83333333337</v>
      </c>
      <c r="M101" s="110">
        <f t="shared" si="355"/>
        <v>141020.83333333337</v>
      </c>
      <c r="N101" s="110">
        <f t="shared" si="355"/>
        <v>141020.83333333337</v>
      </c>
      <c r="O101" s="110">
        <f t="shared" si="355"/>
        <v>141020.83333333337</v>
      </c>
      <c r="P101" s="110">
        <f t="shared" si="355"/>
        <v>159020.83333333337</v>
      </c>
      <c r="Q101" s="110">
        <f t="shared" si="355"/>
        <v>159020.83333333337</v>
      </c>
      <c r="R101" s="110">
        <f t="shared" si="355"/>
        <v>159020.83333333337</v>
      </c>
      <c r="S101" s="110">
        <f t="shared" si="355"/>
        <v>159020.83333333337</v>
      </c>
      <c r="T101" s="110">
        <f t="shared" si="355"/>
        <v>159020.83333333337</v>
      </c>
      <c r="U101" s="110">
        <f t="shared" si="355"/>
        <v>159020.83333333337</v>
      </c>
      <c r="V101" s="110">
        <f t="shared" si="355"/>
        <v>177020.83333333337</v>
      </c>
      <c r="W101" s="110">
        <f t="shared" si="355"/>
        <v>177020.83333333337</v>
      </c>
      <c r="X101" s="110">
        <f t="shared" si="355"/>
        <v>177020.83333333337</v>
      </c>
      <c r="Y101" s="110">
        <f t="shared" si="355"/>
        <v>177020.83333333337</v>
      </c>
      <c r="Z101" s="110">
        <f t="shared" si="355"/>
        <v>177020.83333333337</v>
      </c>
      <c r="AA101" s="157">
        <f>AA94</f>
        <v>177020.83333333337</v>
      </c>
    </row>
    <row r="102" spans="1:27" x14ac:dyDescent="0.25">
      <c r="A102" s="355"/>
      <c r="B102" s="29"/>
      <c r="C102" s="146"/>
      <c r="D102" s="29"/>
      <c r="E102" s="29"/>
      <c r="F102" s="29"/>
      <c r="G102" s="29"/>
      <c r="H102" s="29"/>
      <c r="I102" s="29"/>
      <c r="J102" s="25"/>
      <c r="K102" s="25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  <c r="AA102" s="158"/>
    </row>
    <row r="103" spans="1:27" x14ac:dyDescent="0.25">
      <c r="A103" s="355"/>
      <c r="B103" s="356" t="s">
        <v>14</v>
      </c>
      <c r="C103" s="356"/>
      <c r="D103" s="356"/>
      <c r="E103" s="357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  <c r="AA103" s="10"/>
    </row>
    <row r="104" spans="1:27" x14ac:dyDescent="0.25">
      <c r="A104" s="355"/>
      <c r="B104" s="325" t="s">
        <v>16</v>
      </c>
      <c r="C104" s="325"/>
      <c r="D104" s="326">
        <f>AVERAGE(D94:AA94)</f>
        <v>126770.83333333343</v>
      </c>
      <c r="E104" s="105">
        <f>AVERAGE(D94:AA94)</f>
        <v>126770.83333333343</v>
      </c>
      <c r="F104" s="1"/>
      <c r="G104" s="26"/>
      <c r="H104" s="1"/>
      <c r="I104" s="1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  <c r="AA104" s="10"/>
    </row>
    <row r="105" spans="1:27" x14ac:dyDescent="0.25">
      <c r="A105" s="355"/>
      <c r="B105" s="325" t="s">
        <v>58</v>
      </c>
      <c r="C105" s="325"/>
      <c r="D105" s="326"/>
      <c r="E105" s="104">
        <f>SUM(D97:AA97)</f>
        <v>18</v>
      </c>
      <c r="F105" s="1"/>
      <c r="G105" s="26"/>
      <c r="H105" s="1"/>
      <c r="I105" s="1"/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  <c r="AA105" s="10"/>
    </row>
    <row r="106" spans="1:27" x14ac:dyDescent="0.25">
      <c r="A106" s="355"/>
      <c r="B106" s="325" t="s">
        <v>59</v>
      </c>
      <c r="C106" s="325"/>
      <c r="D106" s="326"/>
      <c r="E106" s="129">
        <v>0.1147</v>
      </c>
      <c r="F106" s="1"/>
      <c r="G106" s="26"/>
      <c r="H106" s="1"/>
      <c r="I106" s="1"/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  <c r="AA106" s="10"/>
    </row>
    <row r="107" spans="1:27" x14ac:dyDescent="0.25">
      <c r="A107" s="355"/>
      <c r="B107" s="325" t="s">
        <v>60</v>
      </c>
      <c r="C107" s="325"/>
      <c r="D107" s="326"/>
      <c r="E107" s="104">
        <f>SUM(D100:AA100)</f>
        <v>20</v>
      </c>
      <c r="F107" s="1"/>
      <c r="G107" s="26"/>
      <c r="H107" s="1"/>
      <c r="I107" s="1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10"/>
    </row>
    <row r="108" spans="1:27" x14ac:dyDescent="0.25">
      <c r="A108" s="355"/>
      <c r="B108" s="325" t="s">
        <v>61</v>
      </c>
      <c r="C108" s="325"/>
      <c r="D108" s="326"/>
      <c r="E108" s="105">
        <f>-D93+SUM(D98:AA98)</f>
        <v>779433.92841123184</v>
      </c>
      <c r="F108" s="1"/>
      <c r="G108" s="26"/>
      <c r="H108" s="1"/>
      <c r="I108" s="1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  <c r="AA108" s="10"/>
    </row>
    <row r="109" spans="1:27" x14ac:dyDescent="0.25">
      <c r="A109" s="355"/>
      <c r="B109" s="353" t="s">
        <v>62</v>
      </c>
      <c r="C109" s="353"/>
      <c r="D109" s="354"/>
      <c r="E109" s="106">
        <f>E108/D93</f>
        <v>0.3997097068775548</v>
      </c>
      <c r="F109" s="1"/>
      <c r="G109" s="26"/>
      <c r="H109" s="1"/>
      <c r="I109" s="1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  <c r="AA109" s="10"/>
    </row>
    <row r="110" spans="1:27" x14ac:dyDescent="0.25">
      <c r="A110" s="355"/>
      <c r="B110" s="353" t="s">
        <v>63</v>
      </c>
      <c r="C110" s="353"/>
      <c r="D110" s="354"/>
      <c r="E110" s="107">
        <f>IRR(B101:AA101,E106)</f>
        <v>3.0495510361525868E-2</v>
      </c>
      <c r="F110" s="1"/>
      <c r="G110" s="26"/>
      <c r="H110" s="1"/>
      <c r="I110" s="1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  <c r="AA110" s="10"/>
    </row>
    <row r="111" spans="1:27" ht="17.25" customHeight="1" x14ac:dyDescent="0.25">
      <c r="A111" s="355">
        <f>Гибкость!G10</f>
        <v>1.1000000000000001</v>
      </c>
      <c r="B111" s="169"/>
      <c r="C111" s="30" t="s">
        <v>101</v>
      </c>
      <c r="D111" s="31" t="str">
        <f t="shared" ref="D111:AA111" si="356">D82</f>
        <v>1 месяц</v>
      </c>
      <c r="E111" s="31" t="str">
        <f t="shared" si="356"/>
        <v>2 месяц</v>
      </c>
      <c r="F111" s="31" t="str">
        <f t="shared" si="356"/>
        <v>3 месяц</v>
      </c>
      <c r="G111" s="31" t="str">
        <f t="shared" si="356"/>
        <v>4 месяц</v>
      </c>
      <c r="H111" s="31" t="str">
        <f t="shared" si="356"/>
        <v>5 месяц</v>
      </c>
      <c r="I111" s="31" t="str">
        <f t="shared" si="356"/>
        <v>6 месяц</v>
      </c>
      <c r="J111" s="31" t="str">
        <f t="shared" si="356"/>
        <v>7 месяц</v>
      </c>
      <c r="K111" s="31" t="str">
        <f t="shared" si="356"/>
        <v>8 месяц</v>
      </c>
      <c r="L111" s="31" t="str">
        <f t="shared" si="356"/>
        <v>9 месяц</v>
      </c>
      <c r="M111" s="31" t="str">
        <f t="shared" si="356"/>
        <v>10 месяц</v>
      </c>
      <c r="N111" s="31" t="str">
        <f t="shared" si="356"/>
        <v>11 месяц</v>
      </c>
      <c r="O111" s="31" t="str">
        <f t="shared" si="356"/>
        <v>12 месяц</v>
      </c>
      <c r="P111" s="31" t="str">
        <f t="shared" si="356"/>
        <v>13 месяц</v>
      </c>
      <c r="Q111" s="31" t="str">
        <f t="shared" si="356"/>
        <v>14 месяц</v>
      </c>
      <c r="R111" s="31" t="str">
        <f t="shared" si="356"/>
        <v>15 месяц</v>
      </c>
      <c r="S111" s="31" t="str">
        <f t="shared" si="356"/>
        <v>16 месяц</v>
      </c>
      <c r="T111" s="31" t="str">
        <f t="shared" si="356"/>
        <v>17 месяц</v>
      </c>
      <c r="U111" s="31" t="str">
        <f t="shared" si="356"/>
        <v>18 месяц</v>
      </c>
      <c r="V111" s="31" t="str">
        <f t="shared" si="356"/>
        <v>19 месяц</v>
      </c>
      <c r="W111" s="31" t="str">
        <f t="shared" si="356"/>
        <v>20 месяц</v>
      </c>
      <c r="X111" s="31" t="str">
        <f t="shared" si="356"/>
        <v>21 месяц</v>
      </c>
      <c r="Y111" s="31" t="str">
        <f t="shared" si="356"/>
        <v>22 месяц</v>
      </c>
      <c r="Z111" s="31" t="str">
        <f t="shared" si="356"/>
        <v>23 месяц</v>
      </c>
      <c r="AA111" s="31" t="str">
        <f t="shared" si="356"/>
        <v>12 месяц</v>
      </c>
    </row>
    <row r="112" spans="1:27" ht="12" hidden="1" customHeight="1" x14ac:dyDescent="0.25">
      <c r="A112" s="355"/>
      <c r="B112" s="169"/>
      <c r="C112" s="30"/>
      <c r="D112" s="31">
        <v>1</v>
      </c>
      <c r="E112" s="31">
        <v>2</v>
      </c>
      <c r="F112" s="31">
        <v>3</v>
      </c>
      <c r="G112" s="31">
        <v>4</v>
      </c>
      <c r="H112" s="31">
        <v>5</v>
      </c>
      <c r="I112" s="31">
        <v>6</v>
      </c>
      <c r="J112" s="31">
        <v>7</v>
      </c>
      <c r="K112" s="31">
        <v>8</v>
      </c>
      <c r="L112" s="31">
        <v>9</v>
      </c>
      <c r="M112" s="31">
        <v>10</v>
      </c>
      <c r="N112" s="31">
        <v>11</v>
      </c>
      <c r="O112" s="31">
        <v>12</v>
      </c>
      <c r="P112" s="31">
        <v>13</v>
      </c>
      <c r="Q112" s="31">
        <v>14</v>
      </c>
      <c r="R112" s="31">
        <v>15</v>
      </c>
      <c r="S112" s="31">
        <v>16</v>
      </c>
      <c r="T112" s="31">
        <v>17</v>
      </c>
      <c r="U112" s="31">
        <v>18</v>
      </c>
      <c r="V112" s="31">
        <v>19</v>
      </c>
      <c r="W112" s="31">
        <v>20</v>
      </c>
      <c r="X112" s="31">
        <v>21</v>
      </c>
      <c r="Y112" s="31">
        <v>22</v>
      </c>
      <c r="Z112" s="31">
        <v>23</v>
      </c>
      <c r="AA112" s="150">
        <v>24</v>
      </c>
    </row>
    <row r="113" spans="1:27" ht="15" customHeight="1" x14ac:dyDescent="0.25">
      <c r="A113" s="355"/>
      <c r="B113" s="170" t="s">
        <v>35</v>
      </c>
      <c r="C113" s="159">
        <f>SUM(D113:AA113)</f>
        <v>13997500</v>
      </c>
      <c r="D113" s="24">
        <f>Продажи!E41*$A$111</f>
        <v>330000</v>
      </c>
      <c r="E113" s="24">
        <f>Продажи!F41*$A$111</f>
        <v>385000.00000000006</v>
      </c>
      <c r="F113" s="24">
        <f>Продажи!G41*$A$111</f>
        <v>440000.00000000006</v>
      </c>
      <c r="G113" s="24">
        <f>Продажи!H41*$A$111</f>
        <v>495000.00000000006</v>
      </c>
      <c r="H113" s="24">
        <f>Продажи!I41*$A$111</f>
        <v>522500.00000000006</v>
      </c>
      <c r="I113" s="24">
        <f>Продажи!J41*$A$111</f>
        <v>550000</v>
      </c>
      <c r="J113" s="24">
        <f>Продажи!K41*$A$111</f>
        <v>550000</v>
      </c>
      <c r="K113" s="24">
        <f>Продажи!L41*$A$111</f>
        <v>550000</v>
      </c>
      <c r="L113" s="24">
        <f>Продажи!M41*$A$111</f>
        <v>605000</v>
      </c>
      <c r="M113" s="24">
        <f>Продажи!N41*$A$111</f>
        <v>605000</v>
      </c>
      <c r="N113" s="24">
        <f>Продажи!O41*$A$111</f>
        <v>605000</v>
      </c>
      <c r="O113" s="24">
        <f>Продажи!P41*$A$111</f>
        <v>605000</v>
      </c>
      <c r="P113" s="24">
        <f>Продажи!Q41*$A$111</f>
        <v>632500</v>
      </c>
      <c r="Q113" s="24">
        <f>Продажи!R41*$A$111</f>
        <v>632500</v>
      </c>
      <c r="R113" s="24">
        <f>Продажи!S41*$A$111</f>
        <v>632500</v>
      </c>
      <c r="S113" s="24">
        <f>Продажи!T41*$A$111</f>
        <v>632500</v>
      </c>
      <c r="T113" s="24">
        <f>Продажи!U41*$A$111</f>
        <v>632500</v>
      </c>
      <c r="U113" s="24">
        <f>Продажи!V41*$A$111</f>
        <v>632500</v>
      </c>
      <c r="V113" s="24">
        <f>Продажи!W41*$A$111</f>
        <v>660000</v>
      </c>
      <c r="W113" s="24">
        <f>Продажи!X41*$A$111</f>
        <v>660000</v>
      </c>
      <c r="X113" s="24">
        <f>Продажи!Y41*$A$111</f>
        <v>660000</v>
      </c>
      <c r="Y113" s="24">
        <f>Продажи!Z41*$A$111</f>
        <v>660000</v>
      </c>
      <c r="Z113" s="24">
        <f>Продажи!AA41*$A$111</f>
        <v>660000</v>
      </c>
      <c r="AA113" s="24">
        <f>Продажи!AB41*$A$111</f>
        <v>660000</v>
      </c>
    </row>
    <row r="114" spans="1:27" ht="15" customHeight="1" x14ac:dyDescent="0.25">
      <c r="A114" s="355"/>
      <c r="B114" s="170" t="s">
        <v>37</v>
      </c>
      <c r="C114" s="159">
        <f t="shared" ref="C114:C125" si="357">SUM(D114:AA114)</f>
        <v>8919000.0000000019</v>
      </c>
      <c r="D114" s="24">
        <f>SUM(D115:D120)</f>
        <v>320979.16666666663</v>
      </c>
      <c r="E114" s="24">
        <f t="shared" ref="E114:AA114" si="358">SUM(E115:E120)</f>
        <v>331979.16666666669</v>
      </c>
      <c r="F114" s="24">
        <f t="shared" si="358"/>
        <v>342979.16666666663</v>
      </c>
      <c r="G114" s="24">
        <f t="shared" si="358"/>
        <v>353979.16666666663</v>
      </c>
      <c r="H114" s="24">
        <f t="shared" si="358"/>
        <v>359479.16666666663</v>
      </c>
      <c r="I114" s="24">
        <f t="shared" si="358"/>
        <v>364979.16666666663</v>
      </c>
      <c r="J114" s="24">
        <f t="shared" si="358"/>
        <v>364979.16666666663</v>
      </c>
      <c r="K114" s="24">
        <f t="shared" si="358"/>
        <v>364979.16666666663</v>
      </c>
      <c r="L114" s="24">
        <f t="shared" si="358"/>
        <v>375979.16666666663</v>
      </c>
      <c r="M114" s="24">
        <f t="shared" si="358"/>
        <v>375979.16666666663</v>
      </c>
      <c r="N114" s="24">
        <f t="shared" si="358"/>
        <v>375979.16666666663</v>
      </c>
      <c r="O114" s="24">
        <f t="shared" si="358"/>
        <v>375979.16666666663</v>
      </c>
      <c r="P114" s="24">
        <f t="shared" si="358"/>
        <v>381479.16666666663</v>
      </c>
      <c r="Q114" s="24">
        <f t="shared" si="358"/>
        <v>381479.16666666663</v>
      </c>
      <c r="R114" s="24">
        <f t="shared" si="358"/>
        <v>381479.16666666663</v>
      </c>
      <c r="S114" s="24">
        <f t="shared" si="358"/>
        <v>381479.16666666663</v>
      </c>
      <c r="T114" s="24">
        <f t="shared" si="358"/>
        <v>381479.16666666663</v>
      </c>
      <c r="U114" s="24">
        <f t="shared" si="358"/>
        <v>381479.16666666663</v>
      </c>
      <c r="V114" s="24">
        <f t="shared" si="358"/>
        <v>386979.16666666663</v>
      </c>
      <c r="W114" s="24">
        <f t="shared" si="358"/>
        <v>386979.16666666663</v>
      </c>
      <c r="X114" s="24">
        <f t="shared" si="358"/>
        <v>386979.16666666663</v>
      </c>
      <c r="Y114" s="24">
        <f t="shared" si="358"/>
        <v>386979.16666666663</v>
      </c>
      <c r="Z114" s="24">
        <f t="shared" si="358"/>
        <v>386979.16666666663</v>
      </c>
      <c r="AA114" s="151">
        <f t="shared" si="358"/>
        <v>386979.16666666663</v>
      </c>
    </row>
    <row r="115" spans="1:27" ht="15" customHeight="1" outlineLevel="1" x14ac:dyDescent="0.25">
      <c r="A115" s="355"/>
      <c r="B115" s="171" t="s">
        <v>38</v>
      </c>
      <c r="C115" s="160">
        <f t="shared" si="357"/>
        <v>4032000</v>
      </c>
      <c r="D115" s="28">
        <f>'Ежемесячные затраты'!$F$14</f>
        <v>168000</v>
      </c>
      <c r="E115" s="28">
        <f>'Ежемесячные затраты'!$F$14</f>
        <v>168000</v>
      </c>
      <c r="F115" s="28">
        <f>'Ежемесячные затраты'!$F$14</f>
        <v>168000</v>
      </c>
      <c r="G115" s="28">
        <f>'Ежемесячные затраты'!$F$14</f>
        <v>168000</v>
      </c>
      <c r="H115" s="28">
        <f>'Ежемесячные затраты'!$F$14</f>
        <v>168000</v>
      </c>
      <c r="I115" s="28">
        <f>'Ежемесячные затраты'!$F$14</f>
        <v>168000</v>
      </c>
      <c r="J115" s="28">
        <f>'Ежемесячные затраты'!$F$14</f>
        <v>168000</v>
      </c>
      <c r="K115" s="28">
        <f>'Ежемесячные затраты'!$F$14</f>
        <v>168000</v>
      </c>
      <c r="L115" s="28">
        <f>'Ежемесячные затраты'!$F$14</f>
        <v>168000</v>
      </c>
      <c r="M115" s="28">
        <f>'Ежемесячные затраты'!$F$14</f>
        <v>168000</v>
      </c>
      <c r="N115" s="28">
        <f>'Ежемесячные затраты'!$F$14</f>
        <v>168000</v>
      </c>
      <c r="O115" s="28">
        <f>'Ежемесячные затраты'!$F$14</f>
        <v>168000</v>
      </c>
      <c r="P115" s="28">
        <f>'Ежемесячные затраты'!$F$14</f>
        <v>168000</v>
      </c>
      <c r="Q115" s="28">
        <f>'Ежемесячные затраты'!$F$14</f>
        <v>168000</v>
      </c>
      <c r="R115" s="28">
        <f>'Ежемесячные затраты'!$F$14</f>
        <v>168000</v>
      </c>
      <c r="S115" s="28">
        <f>'Ежемесячные затраты'!$F$14</f>
        <v>168000</v>
      </c>
      <c r="T115" s="28">
        <f>'Ежемесячные затраты'!$F$14</f>
        <v>168000</v>
      </c>
      <c r="U115" s="28">
        <f>'Ежемесячные затраты'!$F$14</f>
        <v>168000</v>
      </c>
      <c r="V115" s="28">
        <f>'Ежемесячные затраты'!$F$14</f>
        <v>168000</v>
      </c>
      <c r="W115" s="28">
        <f>'Ежемесячные затраты'!$F$14</f>
        <v>168000</v>
      </c>
      <c r="X115" s="28">
        <f>'Ежемесячные затраты'!$F$14</f>
        <v>168000</v>
      </c>
      <c r="Y115" s="28">
        <f>'Ежемесячные затраты'!$F$14</f>
        <v>168000</v>
      </c>
      <c r="Z115" s="28">
        <f>'Ежемесячные затраты'!$F$14</f>
        <v>168000</v>
      </c>
      <c r="AA115" s="28">
        <f>'Ежемесячные затраты'!$F$14</f>
        <v>168000</v>
      </c>
    </row>
    <row r="116" spans="1:27" ht="15" customHeight="1" outlineLevel="1" x14ac:dyDescent="0.25">
      <c r="A116" s="355"/>
      <c r="B116" s="171" t="s">
        <v>48</v>
      </c>
      <c r="C116" s="160">
        <f t="shared" si="357"/>
        <v>1680000</v>
      </c>
      <c r="D116" s="28">
        <f>'Ежемесячные затраты'!$F$12</f>
        <v>70000</v>
      </c>
      <c r="E116" s="28">
        <f>'Ежемесячные затраты'!$F$12</f>
        <v>70000</v>
      </c>
      <c r="F116" s="28">
        <f>'Ежемесячные затраты'!$F$12</f>
        <v>70000</v>
      </c>
      <c r="G116" s="28">
        <f>'Ежемесячные затраты'!$F$12</f>
        <v>70000</v>
      </c>
      <c r="H116" s="28">
        <f>'Ежемесячные затраты'!$F$12</f>
        <v>70000</v>
      </c>
      <c r="I116" s="28">
        <f>'Ежемесячные затраты'!$F$12</f>
        <v>70000</v>
      </c>
      <c r="J116" s="28">
        <f>'Ежемесячные затраты'!$F$12</f>
        <v>70000</v>
      </c>
      <c r="K116" s="28">
        <f>'Ежемесячные затраты'!$F$12</f>
        <v>70000</v>
      </c>
      <c r="L116" s="28">
        <f>'Ежемесячные затраты'!$F$12</f>
        <v>70000</v>
      </c>
      <c r="M116" s="28">
        <f>'Ежемесячные затраты'!$F$12</f>
        <v>70000</v>
      </c>
      <c r="N116" s="28">
        <f>'Ежемесячные затраты'!$F$12</f>
        <v>70000</v>
      </c>
      <c r="O116" s="28">
        <f>'Ежемесячные затраты'!$F$12</f>
        <v>70000</v>
      </c>
      <c r="P116" s="28">
        <f>'Ежемесячные затраты'!$F$12</f>
        <v>70000</v>
      </c>
      <c r="Q116" s="28">
        <f>'Ежемесячные затраты'!$F$12</f>
        <v>70000</v>
      </c>
      <c r="R116" s="28">
        <f>'Ежемесячные затраты'!$F$12</f>
        <v>70000</v>
      </c>
      <c r="S116" s="28">
        <f>'Ежемесячные затраты'!$F$12</f>
        <v>70000</v>
      </c>
      <c r="T116" s="28">
        <f>'Ежемесячные затраты'!$F$12</f>
        <v>70000</v>
      </c>
      <c r="U116" s="28">
        <f>'Ежемесячные затраты'!$F$12</f>
        <v>70000</v>
      </c>
      <c r="V116" s="28">
        <f>'Ежемесячные затраты'!$F$12</f>
        <v>70000</v>
      </c>
      <c r="W116" s="28">
        <f>'Ежемесячные затраты'!$F$12</f>
        <v>70000</v>
      </c>
      <c r="X116" s="28">
        <f>'Ежемесячные затраты'!$F$12</f>
        <v>70000</v>
      </c>
      <c r="Y116" s="28">
        <f>'Ежемесячные затраты'!$F$12</f>
        <v>70000</v>
      </c>
      <c r="Z116" s="28">
        <f>'Ежемесячные затраты'!$F$12</f>
        <v>70000</v>
      </c>
      <c r="AA116" s="152">
        <f>'Ежемесячные затраты'!$F$12</f>
        <v>70000</v>
      </c>
    </row>
    <row r="117" spans="1:27" ht="15" customHeight="1" outlineLevel="1" x14ac:dyDescent="0.25">
      <c r="A117" s="355"/>
      <c r="B117" s="171" t="s">
        <v>42</v>
      </c>
      <c r="C117" s="160">
        <f t="shared" si="357"/>
        <v>407500.00000000012</v>
      </c>
      <c r="D117" s="28">
        <f>'Ежемесячные затраты'!$F$30</f>
        <v>16979.166666666668</v>
      </c>
      <c r="E117" s="28">
        <f>'Ежемесячные затраты'!$F$30</f>
        <v>16979.166666666668</v>
      </c>
      <c r="F117" s="28">
        <f>'Ежемесячные затраты'!$F$30</f>
        <v>16979.166666666668</v>
      </c>
      <c r="G117" s="28">
        <f>'Ежемесячные затраты'!$F$30</f>
        <v>16979.166666666668</v>
      </c>
      <c r="H117" s="28">
        <f>'Ежемесячные затраты'!$F$30</f>
        <v>16979.166666666668</v>
      </c>
      <c r="I117" s="28">
        <f>'Ежемесячные затраты'!$F$30</f>
        <v>16979.166666666668</v>
      </c>
      <c r="J117" s="28">
        <f>'Ежемесячные затраты'!$F$30</f>
        <v>16979.166666666668</v>
      </c>
      <c r="K117" s="28">
        <f>'Ежемесячные затраты'!$F$30</f>
        <v>16979.166666666668</v>
      </c>
      <c r="L117" s="28">
        <f>'Ежемесячные затраты'!$F$30</f>
        <v>16979.166666666668</v>
      </c>
      <c r="M117" s="28">
        <f>'Ежемесячные затраты'!$F$30</f>
        <v>16979.166666666668</v>
      </c>
      <c r="N117" s="28">
        <f>'Ежемесячные затраты'!$F$30</f>
        <v>16979.166666666668</v>
      </c>
      <c r="O117" s="28">
        <f>'Ежемесячные затраты'!$F$30</f>
        <v>16979.166666666668</v>
      </c>
      <c r="P117" s="28">
        <f>'Ежемесячные затраты'!$F$30</f>
        <v>16979.166666666668</v>
      </c>
      <c r="Q117" s="28">
        <f>'Ежемесячные затраты'!$F$30</f>
        <v>16979.166666666668</v>
      </c>
      <c r="R117" s="28">
        <f>'Ежемесячные затраты'!$F$30</f>
        <v>16979.166666666668</v>
      </c>
      <c r="S117" s="28">
        <f>'Ежемесячные затраты'!$F$30</f>
        <v>16979.166666666668</v>
      </c>
      <c r="T117" s="28">
        <f>'Ежемесячные затраты'!$F$30</f>
        <v>16979.166666666668</v>
      </c>
      <c r="U117" s="28">
        <f>'Ежемесячные затраты'!$F$30</f>
        <v>16979.166666666668</v>
      </c>
      <c r="V117" s="28">
        <f>'Ежемесячные затраты'!$F$30</f>
        <v>16979.166666666668</v>
      </c>
      <c r="W117" s="28">
        <f>'Ежемесячные затраты'!$F$30</f>
        <v>16979.166666666668</v>
      </c>
      <c r="X117" s="28">
        <f>'Ежемесячные затраты'!$F$30</f>
        <v>16979.166666666668</v>
      </c>
      <c r="Y117" s="28">
        <f>'Ежемесячные затраты'!$F$30</f>
        <v>16979.166666666668</v>
      </c>
      <c r="Z117" s="28">
        <f>'Ежемесячные затраты'!$F$30</f>
        <v>16979.166666666668</v>
      </c>
      <c r="AA117" s="152">
        <f>'Ежемесячные затраты'!$F$30</f>
        <v>16979.166666666668</v>
      </c>
    </row>
    <row r="118" spans="1:27" ht="15" customHeight="1" outlineLevel="1" x14ac:dyDescent="0.25">
      <c r="A118" s="355"/>
      <c r="B118" s="171" t="s">
        <v>46</v>
      </c>
      <c r="C118" s="160">
        <f t="shared" si="357"/>
        <v>0</v>
      </c>
      <c r="D118" s="28">
        <f>D113*'Ежемесячные затраты'!$E$32</f>
        <v>0</v>
      </c>
      <c r="E118" s="28">
        <f>E113*'Ежемесячные затраты'!$E$32</f>
        <v>0</v>
      </c>
      <c r="F118" s="28">
        <f>F113*'Ежемесячные затраты'!$E$32</f>
        <v>0</v>
      </c>
      <c r="G118" s="28">
        <f>G113*'Ежемесячные затраты'!$E$32</f>
        <v>0</v>
      </c>
      <c r="H118" s="28">
        <f>H113*'Ежемесячные затраты'!$E$32</f>
        <v>0</v>
      </c>
      <c r="I118" s="28">
        <f>I113*'Ежемесячные затраты'!$E$32</f>
        <v>0</v>
      </c>
      <c r="J118" s="28">
        <f>J113*'Ежемесячные затраты'!$E$32</f>
        <v>0</v>
      </c>
      <c r="K118" s="28">
        <f>K113*'Ежемесячные затраты'!$E$32</f>
        <v>0</v>
      </c>
      <c r="L118" s="28">
        <f>L113*'Ежемесячные затраты'!$E$32</f>
        <v>0</v>
      </c>
      <c r="M118" s="28">
        <f>M113*'Ежемесячные затраты'!$E$32</f>
        <v>0</v>
      </c>
      <c r="N118" s="28">
        <f>N113*'Ежемесячные затраты'!$E$32</f>
        <v>0</v>
      </c>
      <c r="O118" s="28">
        <f>O113*'Ежемесячные затраты'!$E$32</f>
        <v>0</v>
      </c>
      <c r="P118" s="28">
        <f>P113*'Ежемесячные затраты'!$E$32</f>
        <v>0</v>
      </c>
      <c r="Q118" s="28">
        <f>Q113*'Ежемесячные затраты'!$E$32</f>
        <v>0</v>
      </c>
      <c r="R118" s="28">
        <f>R113*'Ежемесячные затраты'!$E$32</f>
        <v>0</v>
      </c>
      <c r="S118" s="28">
        <f>S113*'Ежемесячные затраты'!$E$32</f>
        <v>0</v>
      </c>
      <c r="T118" s="28">
        <f>T113*'Ежемесячные затраты'!$E$32</f>
        <v>0</v>
      </c>
      <c r="U118" s="28">
        <f>U113*'Ежемесячные затраты'!$E$32</f>
        <v>0</v>
      </c>
      <c r="V118" s="28">
        <f>V113*'Ежемесячные затраты'!$E$32</f>
        <v>0</v>
      </c>
      <c r="W118" s="28">
        <f>W113*'Ежемесячные затраты'!$E$32</f>
        <v>0</v>
      </c>
      <c r="X118" s="28">
        <f>X113*'Ежемесячные затраты'!$E$32</f>
        <v>0</v>
      </c>
      <c r="Y118" s="28">
        <f>Y113*'Ежемесячные затраты'!$E$32</f>
        <v>0</v>
      </c>
      <c r="Z118" s="28">
        <f>Z113*'Ежемесячные затраты'!$E$32</f>
        <v>0</v>
      </c>
      <c r="AA118" s="152">
        <f>AA113*'Ежемесячные затраты'!$E$32</f>
        <v>0</v>
      </c>
    </row>
    <row r="119" spans="1:27" ht="15" customHeight="1" outlineLevel="1" x14ac:dyDescent="0.25">
      <c r="A119" s="355"/>
      <c r="B119" s="171" t="s">
        <v>76</v>
      </c>
      <c r="C119" s="160">
        <f t="shared" si="357"/>
        <v>2799500</v>
      </c>
      <c r="D119" s="28">
        <f>Продажи!E28*$A$111/(1+Продажи!$D$27)+Продажи!E32*$A$111/(1+Продажи!$D$31)+Продажи!E36*$A$111/(1+Продажи!$D$35)+Продажи!E40*$A$111/(1+Продажи!$D$39)</f>
        <v>66000</v>
      </c>
      <c r="E119" s="28">
        <f>Продажи!F28*$A$111/(1+Продажи!$D$27)+Продажи!F32*$A$111/(1+Продажи!$D$31)+Продажи!F36*$A$111/(1+Продажи!$D$35)+Продажи!F40*$A$111/(1+Продажи!$D$39)</f>
        <v>77000.000000000015</v>
      </c>
      <c r="F119" s="28">
        <f>Продажи!G28*$A$111/(1+Продажи!$D$27)+Продажи!G32*$A$111/(1+Продажи!$D$31)+Продажи!G36*$A$111/(1+Продажи!$D$35)+Продажи!G40*$A$111/(1+Продажи!$D$39)</f>
        <v>88000</v>
      </c>
      <c r="G119" s="28">
        <f>Продажи!H28*$A$111/(1+Продажи!$D$27)+Продажи!H32*$A$111/(1+Продажи!$D$31)+Продажи!H36*$A$111/(1+Продажи!$D$35)+Продажи!H40*$A$111/(1+Продажи!$D$39)</f>
        <v>99000</v>
      </c>
      <c r="H119" s="28">
        <f>Продажи!I28*$A$111/(1+Продажи!$D$27)+Продажи!I32*$A$111/(1+Продажи!$D$31)+Продажи!I36*$A$111/(1+Продажи!$D$35)+Продажи!I40*$A$111/(1+Продажи!$D$39)</f>
        <v>104500</v>
      </c>
      <c r="I119" s="28">
        <f>Продажи!J28*$A$111/(1+Продажи!$D$27)+Продажи!J32*$A$111/(1+Продажи!$D$31)+Продажи!J36*$A$111/(1+Продажи!$D$35)+Продажи!J40*$A$111/(1+Продажи!$D$39)</f>
        <v>110000</v>
      </c>
      <c r="J119" s="28">
        <f>Продажи!K28*$A$111/(1+Продажи!$D$27)+Продажи!K32*$A$111/(1+Продажи!$D$31)+Продажи!K36*$A$111/(1+Продажи!$D$35)+Продажи!K40*$A$111/(1+Продажи!$D$39)</f>
        <v>110000</v>
      </c>
      <c r="K119" s="28">
        <f>Продажи!L28*$A$111/(1+Продажи!$D$27)+Продажи!L32*$A$111/(1+Продажи!$D$31)+Продажи!L36*$A$111/(1+Продажи!$D$35)+Продажи!L40*$A$111/(1+Продажи!$D$39)</f>
        <v>110000</v>
      </c>
      <c r="L119" s="28">
        <f>Продажи!M28*$A$111/(1+Продажи!$D$27)+Продажи!M32*$A$111/(1+Продажи!$D$31)+Продажи!M36*$A$111/(1+Продажи!$D$35)+Продажи!M40*$A$111/(1+Продажи!$D$39)</f>
        <v>121000</v>
      </c>
      <c r="M119" s="28">
        <f>Продажи!N28*$A$111/(1+Продажи!$D$27)+Продажи!N32*$A$111/(1+Продажи!$D$31)+Продажи!N36*$A$111/(1+Продажи!$D$35)+Продажи!N40*$A$111/(1+Продажи!$D$39)</f>
        <v>121000</v>
      </c>
      <c r="N119" s="28">
        <f>Продажи!O28*$A$111/(1+Продажи!$D$27)+Продажи!O32*$A$111/(1+Продажи!$D$31)+Продажи!O36*$A$111/(1+Продажи!$D$35)+Продажи!O40*$A$111/(1+Продажи!$D$39)</f>
        <v>121000</v>
      </c>
      <c r="O119" s="28">
        <f>Продажи!P28*$A$111/(1+Продажи!$D$27)+Продажи!P32*$A$111/(1+Продажи!$D$31)+Продажи!P36*$A$111/(1+Продажи!$D$35)+Продажи!P40*$A$111/(1+Продажи!$D$39)</f>
        <v>121000</v>
      </c>
      <c r="P119" s="28">
        <f>Продажи!Q28*$A$111/(1+Продажи!$D$27)+Продажи!Q32*$A$111/(1+Продажи!$D$31)+Продажи!Q36*$A$111/(1+Продажи!$D$35)+Продажи!Q40*$A$111/(1+Продажи!$D$39)</f>
        <v>126500</v>
      </c>
      <c r="Q119" s="28">
        <f>Продажи!R28*$A$111/(1+Продажи!$D$27)+Продажи!R32*$A$111/(1+Продажи!$D$31)+Продажи!R36*$A$111/(1+Продажи!$D$35)+Продажи!R40*$A$111/(1+Продажи!$D$39)</f>
        <v>126500</v>
      </c>
      <c r="R119" s="28">
        <f>Продажи!S28*$A$111/(1+Продажи!$D$27)+Продажи!S32*$A$111/(1+Продажи!$D$31)+Продажи!S36*$A$111/(1+Продажи!$D$35)+Продажи!S40*$A$111/(1+Продажи!$D$39)</f>
        <v>126500</v>
      </c>
      <c r="S119" s="28">
        <f>Продажи!T28*$A$111/(1+Продажи!$D$27)+Продажи!T32*$A$111/(1+Продажи!$D$31)+Продажи!T36*$A$111/(1+Продажи!$D$35)+Продажи!T40*$A$111/(1+Продажи!$D$39)</f>
        <v>126500</v>
      </c>
      <c r="T119" s="28">
        <f>Продажи!U28*$A$111/(1+Продажи!$D$27)+Продажи!U32*$A$111/(1+Продажи!$D$31)+Продажи!U36*$A$111/(1+Продажи!$D$35)+Продажи!U40*$A$111/(1+Продажи!$D$39)</f>
        <v>126500</v>
      </c>
      <c r="U119" s="28">
        <f>Продажи!V28*$A$111/(1+Продажи!$D$27)+Продажи!V32*$A$111/(1+Продажи!$D$31)+Продажи!V36*$A$111/(1+Продажи!$D$35)+Продажи!V40*$A$111/(1+Продажи!$D$39)</f>
        <v>126500</v>
      </c>
      <c r="V119" s="28">
        <f>Продажи!W28*$A$111/(1+Продажи!$D$27)+Продажи!W32*$A$111/(1+Продажи!$D$31)+Продажи!W36*$A$111/(1+Продажи!$D$35)+Продажи!W40*$A$111/(1+Продажи!$D$39)</f>
        <v>132000</v>
      </c>
      <c r="W119" s="28">
        <f>Продажи!X28*$A$111/(1+Продажи!$D$27)+Продажи!X32*$A$111/(1+Продажи!$D$31)+Продажи!X36*$A$111/(1+Продажи!$D$35)+Продажи!X40*$A$111/(1+Продажи!$D$39)</f>
        <v>132000</v>
      </c>
      <c r="X119" s="28">
        <f>Продажи!Y28*$A$111/(1+Продажи!$D$27)+Продажи!Y32*$A$111/(1+Продажи!$D$31)+Продажи!Y36*$A$111/(1+Продажи!$D$35)+Продажи!Y40*$A$111/(1+Продажи!$D$39)</f>
        <v>132000</v>
      </c>
      <c r="Y119" s="28">
        <f>Продажи!Z28*$A$111/(1+Продажи!$D$27)+Продажи!Z32*$A$111/(1+Продажи!$D$31)+Продажи!Z36*$A$111/(1+Продажи!$D$35)+Продажи!Z40*$A$111/(1+Продажи!$D$39)</f>
        <v>132000</v>
      </c>
      <c r="Z119" s="28">
        <f>Продажи!AA28*$A$111/(1+Продажи!$D$27)+Продажи!AA32*$A$111/(1+Продажи!$D$31)+Продажи!AA36*$A$111/(1+Продажи!$D$35)+Продажи!AA40*$A$111/(1+Продажи!$D$39)</f>
        <v>132000</v>
      </c>
      <c r="AA119" s="28">
        <f>Продажи!AB28*$A$111/(1+Продажи!$D$27)+Продажи!AB32*$A$111/(1+Продажи!$D$31)+Продажи!AB36*$A$111/(1+Продажи!$D$35)+Продажи!AB40*$A$111/(1+Продажи!$D$39)</f>
        <v>132000</v>
      </c>
    </row>
    <row r="120" spans="1:27" ht="15" customHeight="1" outlineLevel="1" x14ac:dyDescent="0.25">
      <c r="A120" s="355"/>
      <c r="B120" s="172" t="s">
        <v>104</v>
      </c>
      <c r="C120" s="160">
        <f t="shared" si="357"/>
        <v>0</v>
      </c>
      <c r="D120" s="28">
        <f>IF('Входящие данные'!$E$13=0,0,Кредитование!$D$8)</f>
        <v>0</v>
      </c>
      <c r="E120" s="28">
        <f>$D$120</f>
        <v>0</v>
      </c>
      <c r="F120" s="28">
        <f t="shared" ref="F120:AA120" si="359">$D$120</f>
        <v>0</v>
      </c>
      <c r="G120" s="28">
        <f t="shared" si="359"/>
        <v>0</v>
      </c>
      <c r="H120" s="28">
        <f t="shared" si="359"/>
        <v>0</v>
      </c>
      <c r="I120" s="28">
        <f t="shared" si="359"/>
        <v>0</v>
      </c>
      <c r="J120" s="28">
        <f t="shared" si="359"/>
        <v>0</v>
      </c>
      <c r="K120" s="28">
        <f t="shared" si="359"/>
        <v>0</v>
      </c>
      <c r="L120" s="28">
        <f t="shared" si="359"/>
        <v>0</v>
      </c>
      <c r="M120" s="28">
        <f t="shared" si="359"/>
        <v>0</v>
      </c>
      <c r="N120" s="28">
        <f t="shared" si="359"/>
        <v>0</v>
      </c>
      <c r="O120" s="28">
        <f t="shared" si="359"/>
        <v>0</v>
      </c>
      <c r="P120" s="28">
        <f t="shared" si="359"/>
        <v>0</v>
      </c>
      <c r="Q120" s="28">
        <f t="shared" si="359"/>
        <v>0</v>
      </c>
      <c r="R120" s="28">
        <f t="shared" si="359"/>
        <v>0</v>
      </c>
      <c r="S120" s="28">
        <f t="shared" si="359"/>
        <v>0</v>
      </c>
      <c r="T120" s="28">
        <f t="shared" si="359"/>
        <v>0</v>
      </c>
      <c r="U120" s="28">
        <f t="shared" si="359"/>
        <v>0</v>
      </c>
      <c r="V120" s="28">
        <f t="shared" si="359"/>
        <v>0</v>
      </c>
      <c r="W120" s="28">
        <f t="shared" si="359"/>
        <v>0</v>
      </c>
      <c r="X120" s="28">
        <f t="shared" si="359"/>
        <v>0</v>
      </c>
      <c r="Y120" s="28">
        <f t="shared" si="359"/>
        <v>0</v>
      </c>
      <c r="Z120" s="28">
        <f t="shared" si="359"/>
        <v>0</v>
      </c>
      <c r="AA120" s="28">
        <f t="shared" si="359"/>
        <v>0</v>
      </c>
    </row>
    <row r="121" spans="1:27" ht="15" customHeight="1" outlineLevel="1" x14ac:dyDescent="0.25">
      <c r="A121" s="355"/>
      <c r="B121" s="173" t="s">
        <v>45</v>
      </c>
      <c r="C121" s="161" t="e">
        <f t="shared" si="357"/>
        <v>#REF!</v>
      </c>
      <c r="D121" s="28" t="e">
        <f>'Ежемесячные затраты'!$F$26+'Ежемесячные затраты'!#REF!</f>
        <v>#REF!</v>
      </c>
      <c r="E121" s="28" t="e">
        <f>'Ежемесячные затраты'!$F$26+'Ежемесячные затраты'!#REF!</f>
        <v>#REF!</v>
      </c>
      <c r="F121" s="28" t="e">
        <f>'Ежемесячные затраты'!$F$26+'Ежемесячные затраты'!#REF!</f>
        <v>#REF!</v>
      </c>
      <c r="G121" s="28" t="e">
        <f>'Ежемесячные затраты'!$F$26+'Ежемесячные затраты'!#REF!</f>
        <v>#REF!</v>
      </c>
      <c r="H121" s="28" t="e">
        <f>'Ежемесячные затраты'!$F$26+'Ежемесячные затраты'!#REF!</f>
        <v>#REF!</v>
      </c>
      <c r="I121" s="28" t="e">
        <f>'Ежемесячные затраты'!$F$26+'Ежемесячные затраты'!#REF!</f>
        <v>#REF!</v>
      </c>
      <c r="J121" s="28" t="e">
        <f>'Ежемесячные затраты'!$F$26+'Ежемесячные затраты'!#REF!</f>
        <v>#REF!</v>
      </c>
      <c r="K121" s="28" t="e">
        <f>'Ежемесячные затраты'!$F$26+'Ежемесячные затраты'!#REF!</f>
        <v>#REF!</v>
      </c>
      <c r="L121" s="28" t="e">
        <f>'Ежемесячные затраты'!$F$26+'Ежемесячные затраты'!#REF!</f>
        <v>#REF!</v>
      </c>
      <c r="M121" s="28" t="e">
        <f>'Ежемесячные затраты'!$F$26+'Ежемесячные затраты'!#REF!</f>
        <v>#REF!</v>
      </c>
      <c r="N121" s="28" t="e">
        <f>'Ежемесячные затраты'!$F$26+'Ежемесячные затраты'!#REF!</f>
        <v>#REF!</v>
      </c>
      <c r="O121" s="28" t="e">
        <f>'Ежемесячные затраты'!$F$26+'Ежемесячные затраты'!#REF!</f>
        <v>#REF!</v>
      </c>
      <c r="P121" s="28" t="e">
        <f>'Ежемесячные затраты'!$F$26+'Ежемесячные затраты'!#REF!</f>
        <v>#REF!</v>
      </c>
      <c r="Q121" s="28" t="e">
        <f>'Ежемесячные затраты'!$F$26+'Ежемесячные затраты'!#REF!</f>
        <v>#REF!</v>
      </c>
      <c r="R121" s="28" t="e">
        <f>'Ежемесячные затраты'!$F$26+'Ежемесячные затраты'!#REF!</f>
        <v>#REF!</v>
      </c>
      <c r="S121" s="28" t="e">
        <f>'Ежемесячные затраты'!$F$26+'Ежемесячные затраты'!#REF!</f>
        <v>#REF!</v>
      </c>
      <c r="T121" s="28" t="e">
        <f>'Ежемесячные затраты'!$F$26+'Ежемесячные затраты'!#REF!</f>
        <v>#REF!</v>
      </c>
      <c r="U121" s="28" t="e">
        <f>'Ежемесячные затраты'!$F$26+'Ежемесячные затраты'!#REF!</f>
        <v>#REF!</v>
      </c>
      <c r="V121" s="28" t="e">
        <f>'Ежемесячные затраты'!$F$26+'Ежемесячные затраты'!#REF!</f>
        <v>#REF!</v>
      </c>
      <c r="W121" s="28" t="e">
        <f>'Ежемесячные затраты'!$F$26+'Ежемесячные затраты'!#REF!</f>
        <v>#REF!</v>
      </c>
      <c r="X121" s="28" t="e">
        <f>'Ежемесячные затраты'!$F$26+'Ежемесячные затраты'!#REF!</f>
        <v>#REF!</v>
      </c>
      <c r="Y121" s="28" t="e">
        <f>'Ежемесячные затраты'!$F$26+'Ежемесячные затраты'!#REF!</f>
        <v>#REF!</v>
      </c>
      <c r="Z121" s="28" t="e">
        <f>'Ежемесячные затраты'!$F$26+'Ежемесячные затраты'!#REF!</f>
        <v>#REF!</v>
      </c>
      <c r="AA121" s="28" t="e">
        <f>'Ежемесячные затраты'!$F$26+'Ежемесячные затраты'!#REF!</f>
        <v>#REF!</v>
      </c>
    </row>
    <row r="122" spans="1:27" ht="15.75" customHeight="1" x14ac:dyDescent="0.25">
      <c r="A122" s="355"/>
      <c r="B122" s="173" t="s">
        <v>4</v>
      </c>
      <c r="C122" s="161">
        <f t="shared" si="357"/>
        <v>1950000</v>
      </c>
      <c r="D122" s="33">
        <f>'Инвестиции на орг-цию бизнеса'!$E$15</f>
        <v>1950000</v>
      </c>
      <c r="E122" s="33"/>
      <c r="F122" s="33"/>
      <c r="G122" s="33"/>
      <c r="H122" s="33"/>
      <c r="I122" s="33"/>
      <c r="J122" s="33"/>
      <c r="K122" s="33"/>
      <c r="L122" s="33"/>
      <c r="M122" s="33"/>
      <c r="N122" s="33"/>
      <c r="O122" s="33"/>
      <c r="P122" s="33"/>
      <c r="Q122" s="33"/>
      <c r="R122" s="33"/>
      <c r="S122" s="33"/>
      <c r="T122" s="33"/>
      <c r="U122" s="33"/>
      <c r="V122" s="33"/>
      <c r="W122" s="33"/>
      <c r="X122" s="33"/>
      <c r="Y122" s="33"/>
      <c r="Z122" s="33"/>
      <c r="AA122" s="153"/>
    </row>
    <row r="123" spans="1:27" ht="15.75" customHeight="1" x14ac:dyDescent="0.25">
      <c r="A123" s="355"/>
      <c r="B123" s="174" t="s">
        <v>19</v>
      </c>
      <c r="C123" s="162">
        <f t="shared" si="357"/>
        <v>5078500.0000000009</v>
      </c>
      <c r="D123" s="51">
        <f t="shared" ref="D123:AA123" si="360">D113-D114</f>
        <v>9020.8333333333721</v>
      </c>
      <c r="E123" s="51">
        <f t="shared" si="360"/>
        <v>53020.833333333372</v>
      </c>
      <c r="F123" s="51">
        <f t="shared" si="360"/>
        <v>97020.83333333343</v>
      </c>
      <c r="G123" s="51">
        <f t="shared" si="360"/>
        <v>141020.83333333343</v>
      </c>
      <c r="H123" s="51">
        <f t="shared" si="360"/>
        <v>163020.83333333343</v>
      </c>
      <c r="I123" s="51">
        <f t="shared" si="360"/>
        <v>185020.83333333337</v>
      </c>
      <c r="J123" s="51">
        <f t="shared" si="360"/>
        <v>185020.83333333337</v>
      </c>
      <c r="K123" s="51">
        <f t="shared" si="360"/>
        <v>185020.83333333337</v>
      </c>
      <c r="L123" s="51">
        <f t="shared" si="360"/>
        <v>229020.83333333337</v>
      </c>
      <c r="M123" s="51">
        <f t="shared" si="360"/>
        <v>229020.83333333337</v>
      </c>
      <c r="N123" s="51">
        <f t="shared" si="360"/>
        <v>229020.83333333337</v>
      </c>
      <c r="O123" s="51">
        <f t="shared" si="360"/>
        <v>229020.83333333337</v>
      </c>
      <c r="P123" s="51">
        <f t="shared" si="360"/>
        <v>251020.83333333337</v>
      </c>
      <c r="Q123" s="51">
        <f t="shared" si="360"/>
        <v>251020.83333333337</v>
      </c>
      <c r="R123" s="51">
        <f t="shared" si="360"/>
        <v>251020.83333333337</v>
      </c>
      <c r="S123" s="51">
        <f t="shared" si="360"/>
        <v>251020.83333333337</v>
      </c>
      <c r="T123" s="51">
        <f t="shared" si="360"/>
        <v>251020.83333333337</v>
      </c>
      <c r="U123" s="51">
        <f t="shared" si="360"/>
        <v>251020.83333333337</v>
      </c>
      <c r="V123" s="51">
        <f t="shared" si="360"/>
        <v>273020.83333333337</v>
      </c>
      <c r="W123" s="51">
        <f t="shared" si="360"/>
        <v>273020.83333333337</v>
      </c>
      <c r="X123" s="51">
        <f t="shared" si="360"/>
        <v>273020.83333333337</v>
      </c>
      <c r="Y123" s="51">
        <f t="shared" si="360"/>
        <v>273020.83333333337</v>
      </c>
      <c r="Z123" s="51">
        <f t="shared" si="360"/>
        <v>273020.83333333337</v>
      </c>
      <c r="AA123" s="154">
        <f t="shared" si="360"/>
        <v>273020.83333333337</v>
      </c>
    </row>
    <row r="124" spans="1:27" ht="15.75" customHeight="1" x14ac:dyDescent="0.25">
      <c r="A124" s="355"/>
      <c r="B124" s="175" t="s">
        <v>20</v>
      </c>
      <c r="C124" s="162">
        <f t="shared" si="357"/>
        <v>53108250.00000003</v>
      </c>
      <c r="D124" s="51">
        <f>D123</f>
        <v>9020.8333333333721</v>
      </c>
      <c r="E124" s="51">
        <f>D124+E123</f>
        <v>62041.666666666744</v>
      </c>
      <c r="F124" s="51">
        <f>E124+F123</f>
        <v>159062.50000000017</v>
      </c>
      <c r="G124" s="51">
        <f t="shared" ref="G124" si="361">F124+G123</f>
        <v>300083.3333333336</v>
      </c>
      <c r="H124" s="51">
        <f t="shared" ref="H124" si="362">G124+H123</f>
        <v>463104.16666666704</v>
      </c>
      <c r="I124" s="51">
        <f t="shared" ref="I124" si="363">H124+I123</f>
        <v>648125.00000000047</v>
      </c>
      <c r="J124" s="51">
        <f t="shared" ref="J124" si="364">I124+J123</f>
        <v>833145.83333333384</v>
      </c>
      <c r="K124" s="51">
        <f t="shared" ref="K124" si="365">J124+K123</f>
        <v>1018166.6666666672</v>
      </c>
      <c r="L124" s="51">
        <f t="shared" ref="L124" si="366">K124+L123</f>
        <v>1247187.5000000005</v>
      </c>
      <c r="M124" s="51">
        <f t="shared" ref="M124" si="367">L124+M123</f>
        <v>1476208.333333334</v>
      </c>
      <c r="N124" s="51">
        <f t="shared" ref="N124" si="368">M124+N123</f>
        <v>1705229.1666666674</v>
      </c>
      <c r="O124" s="51">
        <f t="shared" ref="O124" si="369">N124+O123</f>
        <v>1934250.0000000009</v>
      </c>
      <c r="P124" s="51">
        <f>O124+P123</f>
        <v>2185270.8333333344</v>
      </c>
      <c r="Q124" s="51">
        <f t="shared" ref="Q124" si="370">P124+Q123</f>
        <v>2436291.6666666679</v>
      </c>
      <c r="R124" s="51">
        <f t="shared" ref="R124" si="371">Q124+R123</f>
        <v>2687312.5000000014</v>
      </c>
      <c r="S124" s="51">
        <f t="shared" ref="S124" si="372">R124+S123</f>
        <v>2938333.3333333349</v>
      </c>
      <c r="T124" s="51">
        <f t="shared" ref="T124" si="373">S124+T123</f>
        <v>3189354.1666666684</v>
      </c>
      <c r="U124" s="51">
        <f t="shared" ref="U124" si="374">T124+U123</f>
        <v>3440375.0000000019</v>
      </c>
      <c r="V124" s="51">
        <f t="shared" ref="V124" si="375">U124+V123</f>
        <v>3713395.8333333354</v>
      </c>
      <c r="W124" s="51">
        <f t="shared" ref="W124" si="376">V124+W123</f>
        <v>3986416.6666666688</v>
      </c>
      <c r="X124" s="51">
        <f t="shared" ref="X124" si="377">W124+X123</f>
        <v>4259437.5000000019</v>
      </c>
      <c r="Y124" s="51">
        <f t="shared" ref="Y124" si="378">X124+Y123</f>
        <v>4532458.3333333349</v>
      </c>
      <c r="Z124" s="51">
        <f t="shared" ref="Z124" si="379">Y124+Z123</f>
        <v>4805479.1666666679</v>
      </c>
      <c r="AA124" s="154">
        <f t="shared" ref="AA124" si="380">Z124+AA123</f>
        <v>5078500.0000000009</v>
      </c>
    </row>
    <row r="125" spans="1:27" ht="15.75" customHeight="1" x14ac:dyDescent="0.25">
      <c r="A125" s="355"/>
      <c r="B125" s="173" t="s">
        <v>18</v>
      </c>
      <c r="C125" s="162">
        <f t="shared" si="357"/>
        <v>6308250.0000000307</v>
      </c>
      <c r="D125" s="33">
        <f>D124-D122</f>
        <v>-1940979.1666666665</v>
      </c>
      <c r="E125" s="33">
        <f>D125+E123</f>
        <v>-1887958.333333333</v>
      </c>
      <c r="F125" s="33">
        <f t="shared" ref="F125" si="381">E125+F123</f>
        <v>-1790937.4999999995</v>
      </c>
      <c r="G125" s="33">
        <f t="shared" ref="G125" si="382">F125+G123</f>
        <v>-1649916.666666666</v>
      </c>
      <c r="H125" s="33">
        <f t="shared" ref="H125" si="383">G125+H123</f>
        <v>-1486895.8333333326</v>
      </c>
      <c r="I125" s="33">
        <f t="shared" ref="I125" si="384">H125+I123</f>
        <v>-1301874.9999999991</v>
      </c>
      <c r="J125" s="33">
        <f t="shared" ref="J125" si="385">I125+J123</f>
        <v>-1116854.1666666656</v>
      </c>
      <c r="K125" s="33">
        <f t="shared" ref="K125" si="386">J125+K123</f>
        <v>-931833.33333333221</v>
      </c>
      <c r="L125" s="33">
        <f t="shared" ref="L125" si="387">K125+L123</f>
        <v>-702812.49999999884</v>
      </c>
      <c r="M125" s="33">
        <f t="shared" ref="M125" si="388">L125+M123</f>
        <v>-473791.66666666546</v>
      </c>
      <c r="N125" s="33">
        <f t="shared" ref="N125" si="389">M125+N123</f>
        <v>-244770.83333333209</v>
      </c>
      <c r="O125" s="33">
        <f>N125+O123</f>
        <v>-15749.999999998719</v>
      </c>
      <c r="P125" s="33">
        <f t="shared" ref="P125" si="390">O125+P123</f>
        <v>235270.83333333465</v>
      </c>
      <c r="Q125" s="33">
        <f t="shared" ref="Q125" si="391">P125+Q123</f>
        <v>486291.66666666802</v>
      </c>
      <c r="R125" s="33">
        <f t="shared" ref="R125" si="392">Q125+R123</f>
        <v>737312.5000000014</v>
      </c>
      <c r="S125" s="33">
        <f t="shared" ref="S125" si="393">R125+S123</f>
        <v>988333.33333333477</v>
      </c>
      <c r="T125" s="33">
        <f t="shared" ref="T125" si="394">S125+T123</f>
        <v>1239354.1666666681</v>
      </c>
      <c r="U125" s="33">
        <f t="shared" ref="U125" si="395">T125+U123</f>
        <v>1490375.0000000014</v>
      </c>
      <c r="V125" s="33">
        <f t="shared" ref="V125" si="396">U125+V123</f>
        <v>1763395.8333333349</v>
      </c>
      <c r="W125" s="33">
        <f t="shared" ref="W125" si="397">V125+W123</f>
        <v>2036416.6666666684</v>
      </c>
      <c r="X125" s="33">
        <f t="shared" ref="X125" si="398">W125+X123</f>
        <v>2309437.5000000019</v>
      </c>
      <c r="Y125" s="33">
        <f t="shared" ref="Y125" si="399">X125+Y123</f>
        <v>2582458.3333333354</v>
      </c>
      <c r="Z125" s="33">
        <f t="shared" ref="Z125" si="400">Y125+Z123</f>
        <v>2855479.1666666688</v>
      </c>
      <c r="AA125" s="153">
        <f t="shared" ref="AA125" si="401">Z125+AA123</f>
        <v>3128500.0000000023</v>
      </c>
    </row>
    <row r="126" spans="1:27" ht="15" customHeight="1" x14ac:dyDescent="0.25">
      <c r="A126" s="355"/>
      <c r="B126" s="176" t="s">
        <v>5</v>
      </c>
      <c r="C126" s="31"/>
      <c r="D126" s="36" t="str">
        <f>IF(D125&lt;0,"",D112)</f>
        <v/>
      </c>
      <c r="E126" s="36" t="str">
        <f t="shared" ref="E126" si="402">IF(E125&lt;0,"",IF(D125&gt;0,"",E112))</f>
        <v/>
      </c>
      <c r="F126" s="36" t="str">
        <f t="shared" ref="F126" si="403">IF(F125&lt;0,"",IF(E125&gt;0,"",F112))</f>
        <v/>
      </c>
      <c r="G126" s="36" t="str">
        <f t="shared" ref="G126" si="404">IF(G125&lt;0,"",IF(F125&gt;0,"",G112))</f>
        <v/>
      </c>
      <c r="H126" s="36" t="str">
        <f t="shared" ref="H126" si="405">IF(H125&lt;0,"",IF(G125&gt;0,"",H112))</f>
        <v/>
      </c>
      <c r="I126" s="36" t="str">
        <f t="shared" ref="I126" si="406">IF(I125&lt;0,"",IF(H125&gt;0,"",I112))</f>
        <v/>
      </c>
      <c r="J126" s="36" t="str">
        <f t="shared" ref="J126" si="407">IF(J125&lt;0,"",IF(I125&gt;0,"",J112))</f>
        <v/>
      </c>
      <c r="K126" s="36" t="str">
        <f t="shared" ref="K126" si="408">IF(K125&lt;0,"",IF(J125&gt;0,"",K112))</f>
        <v/>
      </c>
      <c r="L126" s="36" t="str">
        <f t="shared" ref="L126" si="409">IF(L125&lt;0,"",IF(K125&gt;0,"",L112))</f>
        <v/>
      </c>
      <c r="M126" s="36" t="str">
        <f t="shared" ref="M126" si="410">IF(M125&lt;0,"",IF(L125&gt;0,"",M112))</f>
        <v/>
      </c>
      <c r="N126" s="36" t="str">
        <f t="shared" ref="N126" si="411">IF(N125&lt;0,"",IF(M125&gt;0,"",N112))</f>
        <v/>
      </c>
      <c r="O126" s="36" t="str">
        <f t="shared" ref="O126" si="412">IF(O125&lt;0,"",IF(N125&gt;0,"",O112))</f>
        <v/>
      </c>
      <c r="P126" s="36">
        <f t="shared" ref="P126" si="413">IF(P125&lt;0,"",IF(O125&gt;0,"",P112))</f>
        <v>13</v>
      </c>
      <c r="Q126" s="36" t="str">
        <f t="shared" ref="Q126" si="414">IF(Q125&lt;0,"",IF(P125&gt;0,"",Q112))</f>
        <v/>
      </c>
      <c r="R126" s="36" t="str">
        <f t="shared" ref="R126" si="415">IF(R125&lt;0,"",IF(Q125&gt;0,"",R112))</f>
        <v/>
      </c>
      <c r="S126" s="36" t="str">
        <f t="shared" ref="S126" si="416">IF(S125&lt;0,"",IF(R125&gt;0,"",S112))</f>
        <v/>
      </c>
      <c r="T126" s="36" t="str">
        <f t="shared" ref="T126" si="417">IF(T125&lt;0,"",IF(S125&gt;0,"",T112))</f>
        <v/>
      </c>
      <c r="U126" s="36" t="str">
        <f t="shared" ref="U126" si="418">IF(U125&lt;0,"",IF(T125&gt;0,"",U112))</f>
        <v/>
      </c>
      <c r="V126" s="36" t="str">
        <f t="shared" ref="V126" si="419">IF(V125&lt;0,"",IF(U125&gt;0,"",V112))</f>
        <v/>
      </c>
      <c r="W126" s="36" t="str">
        <f t="shared" ref="W126" si="420">IF(W125&lt;0,"",IF(V125&gt;0,"",W112))</f>
        <v/>
      </c>
      <c r="X126" s="36" t="str">
        <f t="shared" ref="X126" si="421">IF(X125&lt;0,"",IF(W125&gt;0,"",X112))</f>
        <v/>
      </c>
      <c r="Y126" s="36" t="str">
        <f t="shared" ref="Y126" si="422">IF(Y125&lt;0,"",IF(X125&gt;0,"",Y112))</f>
        <v/>
      </c>
      <c r="Z126" s="36" t="str">
        <f t="shared" ref="Z126" si="423">IF(Z125&lt;0,"",IF(Y125&gt;0,"",Z112))</f>
        <v/>
      </c>
      <c r="AA126" s="155" t="str">
        <f t="shared" ref="AA126" si="424">IF(AA125&lt;0,"",IF(Z125&gt;0,"",AA112))</f>
        <v/>
      </c>
    </row>
    <row r="127" spans="1:27" ht="15" hidden="1" customHeight="1" x14ac:dyDescent="0.25">
      <c r="A127" s="355"/>
      <c r="B127" s="176" t="s">
        <v>64</v>
      </c>
      <c r="C127" s="31"/>
      <c r="D127" s="108">
        <f t="shared" ref="D127:AA127" si="425">D123/(1+$E$23)^$D$2</f>
        <v>8092.6108668999477</v>
      </c>
      <c r="E127" s="108">
        <f t="shared" si="425"/>
        <v>47565.114679584971</v>
      </c>
      <c r="F127" s="108">
        <f t="shared" si="425"/>
        <v>87037.618492270049</v>
      </c>
      <c r="G127" s="108">
        <f t="shared" si="425"/>
        <v>126510.12230495508</v>
      </c>
      <c r="H127" s="108">
        <f t="shared" si="425"/>
        <v>146246.3742112976</v>
      </c>
      <c r="I127" s="108">
        <f t="shared" si="425"/>
        <v>165982.62611764006</v>
      </c>
      <c r="J127" s="108">
        <f t="shared" si="425"/>
        <v>165982.62611764006</v>
      </c>
      <c r="K127" s="108">
        <f t="shared" si="425"/>
        <v>165982.62611764006</v>
      </c>
      <c r="L127" s="108">
        <f t="shared" si="425"/>
        <v>205455.12993032509</v>
      </c>
      <c r="M127" s="108">
        <f t="shared" si="425"/>
        <v>205455.12993032509</v>
      </c>
      <c r="N127" s="108">
        <f t="shared" si="425"/>
        <v>205455.12993032509</v>
      </c>
      <c r="O127" s="108">
        <f t="shared" si="425"/>
        <v>205455.12993032509</v>
      </c>
      <c r="P127" s="108">
        <f t="shared" si="425"/>
        <v>225191.3818366676</v>
      </c>
      <c r="Q127" s="108">
        <f t="shared" si="425"/>
        <v>225191.3818366676</v>
      </c>
      <c r="R127" s="108">
        <f t="shared" si="425"/>
        <v>225191.3818366676</v>
      </c>
      <c r="S127" s="108">
        <f t="shared" si="425"/>
        <v>225191.3818366676</v>
      </c>
      <c r="T127" s="108">
        <f t="shared" si="425"/>
        <v>225191.3818366676</v>
      </c>
      <c r="U127" s="108">
        <f t="shared" si="425"/>
        <v>225191.3818366676</v>
      </c>
      <c r="V127" s="108">
        <f t="shared" si="425"/>
        <v>244927.63374301011</v>
      </c>
      <c r="W127" s="108">
        <f t="shared" si="425"/>
        <v>244927.63374301011</v>
      </c>
      <c r="X127" s="108">
        <f t="shared" si="425"/>
        <v>244927.63374301011</v>
      </c>
      <c r="Y127" s="108">
        <f t="shared" si="425"/>
        <v>244927.63374301011</v>
      </c>
      <c r="Z127" s="108">
        <f t="shared" si="425"/>
        <v>244927.63374301011</v>
      </c>
      <c r="AA127" s="156">
        <f t="shared" si="425"/>
        <v>244927.63374301011</v>
      </c>
    </row>
    <row r="128" spans="1:27" ht="15" hidden="1" customHeight="1" x14ac:dyDescent="0.25">
      <c r="A128" s="355"/>
      <c r="B128" s="176"/>
      <c r="C128" s="31"/>
      <c r="D128" s="108">
        <f>-D122+D127</f>
        <v>-1941907.3891331002</v>
      </c>
      <c r="E128" s="108">
        <f>D128+E127</f>
        <v>-1894342.2744535152</v>
      </c>
      <c r="F128" s="108">
        <f>E128+F127</f>
        <v>-1807304.6559612451</v>
      </c>
      <c r="G128" s="108">
        <f t="shared" ref="G128" si="426">F128+G127</f>
        <v>-1680794.53365629</v>
      </c>
      <c r="H128" s="108">
        <f t="shared" ref="H128" si="427">G128+H127</f>
        <v>-1534548.1594449924</v>
      </c>
      <c r="I128" s="108">
        <f t="shared" ref="I128" si="428">H128+I127</f>
        <v>-1368565.5333273523</v>
      </c>
      <c r="J128" s="108">
        <f t="shared" ref="J128" si="429">I128+J127</f>
        <v>-1202582.9072097121</v>
      </c>
      <c r="K128" s="108">
        <f t="shared" ref="K128" si="430">J128+K127</f>
        <v>-1036600.281092072</v>
      </c>
      <c r="L128" s="108">
        <f t="shared" ref="L128" si="431">K128+L127</f>
        <v>-831145.15116174694</v>
      </c>
      <c r="M128" s="108">
        <f t="shared" ref="M128" si="432">L128+M127</f>
        <v>-625690.02123142185</v>
      </c>
      <c r="N128" s="108">
        <f t="shared" ref="N128" si="433">M128+N127</f>
        <v>-420234.89130109677</v>
      </c>
      <c r="O128" s="108">
        <f t="shared" ref="O128" si="434">N128+O127</f>
        <v>-214779.76137077168</v>
      </c>
      <c r="P128" s="108">
        <f t="shared" ref="P128" si="435">O128+P127</f>
        <v>10411.620465895918</v>
      </c>
      <c r="Q128" s="108">
        <f t="shared" ref="Q128" si="436">P128+Q127</f>
        <v>235603.00230256352</v>
      </c>
      <c r="R128" s="108">
        <f t="shared" ref="R128" si="437">Q128+R127</f>
        <v>460794.38413923112</v>
      </c>
      <c r="S128" s="108">
        <f t="shared" ref="S128" si="438">R128+S127</f>
        <v>685985.76597589871</v>
      </c>
      <c r="T128" s="108">
        <f t="shared" ref="T128" si="439">S128+T127</f>
        <v>911177.14781256625</v>
      </c>
      <c r="U128" s="108">
        <f t="shared" ref="U128" si="440">T128+U127</f>
        <v>1136368.5296492339</v>
      </c>
      <c r="V128" s="108">
        <f t="shared" ref="V128" si="441">U128+V127</f>
        <v>1381296.1633922439</v>
      </c>
      <c r="W128" s="108">
        <f t="shared" ref="W128" si="442">V128+W127</f>
        <v>1626223.7971352539</v>
      </c>
      <c r="X128" s="108">
        <f t="shared" ref="X128" si="443">W128+X127</f>
        <v>1871151.4308782639</v>
      </c>
      <c r="Y128" s="108">
        <f t="shared" ref="Y128" si="444">X128+Y127</f>
        <v>2116079.0646212739</v>
      </c>
      <c r="Z128" s="108">
        <f t="shared" ref="Z128" si="445">Y128+Z127</f>
        <v>2361006.6983642839</v>
      </c>
      <c r="AA128" s="156">
        <f t="shared" ref="AA128" si="446">Z128+AA127</f>
        <v>2605934.3321072939</v>
      </c>
    </row>
    <row r="129" spans="1:27" ht="15" hidden="1" customHeight="1" x14ac:dyDescent="0.25">
      <c r="A129" s="355"/>
      <c r="B129" s="176" t="s">
        <v>65</v>
      </c>
      <c r="C129" s="31"/>
      <c r="D129" s="36" t="str">
        <f>IF(D128&lt;0,"",D112)</f>
        <v/>
      </c>
      <c r="E129" s="36" t="str">
        <f t="shared" ref="E129" si="447">IF(E128&lt;0,"",IF(D128&gt;0,"",E112))</f>
        <v/>
      </c>
      <c r="F129" s="36" t="str">
        <f t="shared" ref="F129" si="448">IF(F128&lt;0,"",IF(E128&gt;0,"",F112))</f>
        <v/>
      </c>
      <c r="G129" s="36" t="str">
        <f t="shared" ref="G129" si="449">IF(G128&lt;0,"",IF(F128&gt;0,"",G112))</f>
        <v/>
      </c>
      <c r="H129" s="36" t="str">
        <f t="shared" ref="H129" si="450">IF(H128&lt;0,"",IF(G128&gt;0,"",H112))</f>
        <v/>
      </c>
      <c r="I129" s="36" t="str">
        <f t="shared" ref="I129" si="451">IF(I128&lt;0,"",IF(H128&gt;0,"",I112))</f>
        <v/>
      </c>
      <c r="J129" s="36" t="str">
        <f t="shared" ref="J129" si="452">IF(J128&lt;0,"",IF(I128&gt;0,"",J112))</f>
        <v/>
      </c>
      <c r="K129" s="36" t="str">
        <f t="shared" ref="K129" si="453">IF(K128&lt;0,"",IF(J128&gt;0,"",K112))</f>
        <v/>
      </c>
      <c r="L129" s="36" t="str">
        <f t="shared" ref="L129" si="454">IF(L128&lt;0,"",IF(K128&gt;0,"",L112))</f>
        <v/>
      </c>
      <c r="M129" s="36" t="str">
        <f t="shared" ref="M129" si="455">IF(M128&lt;0,"",IF(L128&gt;0,"",M112))</f>
        <v/>
      </c>
      <c r="N129" s="36" t="str">
        <f t="shared" ref="N129" si="456">IF(N128&lt;0,"",IF(M128&gt;0,"",N112))</f>
        <v/>
      </c>
      <c r="O129" s="36" t="str">
        <f t="shared" ref="O129" si="457">IF(O128&lt;0,"",IF(N128&gt;0,"",O112))</f>
        <v/>
      </c>
      <c r="P129" s="36">
        <f t="shared" ref="P129" si="458">IF(P128&lt;0,"",IF(O128&gt;0,"",P112))</f>
        <v>13</v>
      </c>
      <c r="Q129" s="36" t="str">
        <f t="shared" ref="Q129" si="459">IF(Q128&lt;0,"",IF(P128&gt;0,"",Q112))</f>
        <v/>
      </c>
      <c r="R129" s="36" t="str">
        <f t="shared" ref="R129" si="460">IF(R128&lt;0,"",IF(Q128&gt;0,"",R112))</f>
        <v/>
      </c>
      <c r="S129" s="36" t="str">
        <f t="shared" ref="S129" si="461">IF(S128&lt;0,"",IF(R128&gt;0,"",S112))</f>
        <v/>
      </c>
      <c r="T129" s="36" t="str">
        <f t="shared" ref="T129" si="462">IF(T128&lt;0,"",IF(S128&gt;0,"",T112))</f>
        <v/>
      </c>
      <c r="U129" s="36" t="str">
        <f t="shared" ref="U129" si="463">IF(U128&lt;0,"",IF(T128&gt;0,"",U112))</f>
        <v/>
      </c>
      <c r="V129" s="36" t="str">
        <f t="shared" ref="V129" si="464">IF(V128&lt;0,"",IF(U128&gt;0,"",V112))</f>
        <v/>
      </c>
      <c r="W129" s="36" t="str">
        <f t="shared" ref="W129" si="465">IF(W128&lt;0,"",IF(V128&gt;0,"",W112))</f>
        <v/>
      </c>
      <c r="X129" s="36" t="str">
        <f t="shared" ref="X129" si="466">IF(X128&lt;0,"",IF(W128&gt;0,"",X112))</f>
        <v/>
      </c>
      <c r="Y129" s="36" t="str">
        <f t="shared" ref="Y129" si="467">IF(Y128&lt;0,"",IF(X128&gt;0,"",Y112))</f>
        <v/>
      </c>
      <c r="Z129" s="36" t="str">
        <f t="shared" ref="Z129" si="468">IF(Z128&lt;0,"",IF(Y128&gt;0,"",Z112))</f>
        <v/>
      </c>
      <c r="AA129" s="155" t="str">
        <f t="shared" ref="AA129" si="469">IF(AA128&lt;0,"",IF(Z128&gt;0,"",AA112))</f>
        <v/>
      </c>
    </row>
    <row r="130" spans="1:27" ht="15" hidden="1" customHeight="1" x14ac:dyDescent="0.25">
      <c r="A130" s="355"/>
      <c r="B130" s="177">
        <f>-D122</f>
        <v>-1950000</v>
      </c>
      <c r="C130" s="109"/>
      <c r="D130" s="110">
        <f>D123</f>
        <v>9020.8333333333721</v>
      </c>
      <c r="E130" s="110">
        <f>E123</f>
        <v>53020.833333333372</v>
      </c>
      <c r="F130" s="110">
        <f>F123</f>
        <v>97020.83333333343</v>
      </c>
      <c r="G130" s="110">
        <f t="shared" ref="G130:Z130" si="470">G123</f>
        <v>141020.83333333343</v>
      </c>
      <c r="H130" s="110">
        <f t="shared" si="470"/>
        <v>163020.83333333343</v>
      </c>
      <c r="I130" s="110">
        <f t="shared" si="470"/>
        <v>185020.83333333337</v>
      </c>
      <c r="J130" s="110">
        <f t="shared" si="470"/>
        <v>185020.83333333337</v>
      </c>
      <c r="K130" s="110">
        <f t="shared" si="470"/>
        <v>185020.83333333337</v>
      </c>
      <c r="L130" s="110">
        <f t="shared" si="470"/>
        <v>229020.83333333337</v>
      </c>
      <c r="M130" s="110">
        <f t="shared" si="470"/>
        <v>229020.83333333337</v>
      </c>
      <c r="N130" s="110">
        <f t="shared" si="470"/>
        <v>229020.83333333337</v>
      </c>
      <c r="O130" s="110">
        <f t="shared" si="470"/>
        <v>229020.83333333337</v>
      </c>
      <c r="P130" s="110">
        <f t="shared" si="470"/>
        <v>251020.83333333337</v>
      </c>
      <c r="Q130" s="110">
        <f t="shared" si="470"/>
        <v>251020.83333333337</v>
      </c>
      <c r="R130" s="110">
        <f t="shared" si="470"/>
        <v>251020.83333333337</v>
      </c>
      <c r="S130" s="110">
        <f t="shared" si="470"/>
        <v>251020.83333333337</v>
      </c>
      <c r="T130" s="110">
        <f t="shared" si="470"/>
        <v>251020.83333333337</v>
      </c>
      <c r="U130" s="110">
        <f t="shared" si="470"/>
        <v>251020.83333333337</v>
      </c>
      <c r="V130" s="110">
        <f t="shared" si="470"/>
        <v>273020.83333333337</v>
      </c>
      <c r="W130" s="110">
        <f t="shared" si="470"/>
        <v>273020.83333333337</v>
      </c>
      <c r="X130" s="110">
        <f t="shared" si="470"/>
        <v>273020.83333333337</v>
      </c>
      <c r="Y130" s="110">
        <f t="shared" si="470"/>
        <v>273020.83333333337</v>
      </c>
      <c r="Z130" s="110">
        <f t="shared" si="470"/>
        <v>273020.83333333337</v>
      </c>
      <c r="AA130" s="157">
        <f>AA123</f>
        <v>273020.83333333337</v>
      </c>
    </row>
    <row r="131" spans="1:27" x14ac:dyDescent="0.25">
      <c r="A131" s="355"/>
      <c r="B131" s="29"/>
      <c r="C131" s="146"/>
      <c r="D131" s="29"/>
      <c r="E131" s="29"/>
      <c r="F131" s="29"/>
      <c r="G131" s="29"/>
      <c r="H131" s="29"/>
      <c r="I131" s="29"/>
      <c r="J131" s="25"/>
      <c r="K131" s="25"/>
      <c r="L131" s="26"/>
      <c r="M131" s="26"/>
      <c r="N131" s="26"/>
      <c r="O131" s="26"/>
      <c r="P131" s="26"/>
      <c r="Q131" s="26"/>
      <c r="R131" s="26"/>
      <c r="S131" s="26"/>
      <c r="T131" s="26"/>
      <c r="U131" s="26"/>
      <c r="V131" s="26"/>
      <c r="W131" s="26"/>
      <c r="X131" s="26"/>
      <c r="Y131" s="26"/>
      <c r="Z131" s="26"/>
      <c r="AA131" s="158"/>
    </row>
    <row r="132" spans="1:27" x14ac:dyDescent="0.25">
      <c r="A132" s="355"/>
      <c r="B132" s="356" t="s">
        <v>14</v>
      </c>
      <c r="C132" s="356"/>
      <c r="D132" s="356"/>
      <c r="E132" s="357"/>
      <c r="F132" s="26"/>
      <c r="G132" s="26"/>
      <c r="H132" s="26"/>
      <c r="I132" s="26"/>
      <c r="J132" s="26"/>
      <c r="K132" s="26"/>
      <c r="L132" s="26"/>
      <c r="M132" s="26"/>
      <c r="N132" s="26"/>
      <c r="O132" s="26"/>
      <c r="P132" s="26"/>
      <c r="Q132" s="26"/>
      <c r="R132" s="26"/>
      <c r="S132" s="26"/>
      <c r="T132" s="26"/>
      <c r="U132" s="26"/>
      <c r="V132" s="26"/>
      <c r="W132" s="26"/>
      <c r="X132" s="26"/>
      <c r="Y132" s="26"/>
      <c r="Z132" s="26"/>
      <c r="AA132" s="10"/>
    </row>
    <row r="133" spans="1:27" x14ac:dyDescent="0.25">
      <c r="A133" s="355"/>
      <c r="B133" s="325" t="s">
        <v>16</v>
      </c>
      <c r="C133" s="325"/>
      <c r="D133" s="326">
        <f>AVERAGE(D123:AA123)</f>
        <v>211604.16666666672</v>
      </c>
      <c r="E133" s="105">
        <f>AVERAGE(D123:AA123)</f>
        <v>211604.16666666672</v>
      </c>
      <c r="F133" s="1"/>
      <c r="G133" s="26"/>
      <c r="H133" s="1"/>
      <c r="I133" s="1"/>
      <c r="J133" s="26"/>
      <c r="K133" s="26"/>
      <c r="L133" s="26"/>
      <c r="M133" s="26"/>
      <c r="N133" s="26"/>
      <c r="O133" s="26"/>
      <c r="P133" s="26"/>
      <c r="Q133" s="26"/>
      <c r="R133" s="26"/>
      <c r="S133" s="26"/>
      <c r="T133" s="26"/>
      <c r="U133" s="26"/>
      <c r="V133" s="26"/>
      <c r="W133" s="26"/>
      <c r="X133" s="26"/>
      <c r="Y133" s="26"/>
      <c r="Z133" s="26"/>
      <c r="AA133" s="10"/>
    </row>
    <row r="134" spans="1:27" x14ac:dyDescent="0.25">
      <c r="A134" s="355"/>
      <c r="B134" s="325" t="s">
        <v>58</v>
      </c>
      <c r="C134" s="325"/>
      <c r="D134" s="326"/>
      <c r="E134" s="104">
        <f>SUM(D126:AA126)</f>
        <v>13</v>
      </c>
      <c r="F134" s="1"/>
      <c r="G134" s="26"/>
      <c r="H134" s="1"/>
      <c r="I134" s="1"/>
      <c r="J134" s="26"/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26"/>
      <c r="V134" s="26"/>
      <c r="W134" s="26"/>
      <c r="X134" s="26"/>
      <c r="Y134" s="26"/>
      <c r="Z134" s="26"/>
      <c r="AA134" s="10"/>
    </row>
    <row r="135" spans="1:27" x14ac:dyDescent="0.25">
      <c r="A135" s="355"/>
      <c r="B135" s="325" t="s">
        <v>59</v>
      </c>
      <c r="C135" s="325"/>
      <c r="D135" s="326"/>
      <c r="E135" s="129">
        <v>0.1147</v>
      </c>
      <c r="F135" s="1"/>
      <c r="G135" s="26"/>
      <c r="H135" s="1"/>
      <c r="I135" s="1"/>
      <c r="J135" s="26"/>
      <c r="K135" s="26"/>
      <c r="L135" s="26"/>
      <c r="M135" s="26"/>
      <c r="N135" s="26"/>
      <c r="O135" s="26"/>
      <c r="P135" s="26"/>
      <c r="Q135" s="26"/>
      <c r="R135" s="26"/>
      <c r="S135" s="26"/>
      <c r="T135" s="26"/>
      <c r="U135" s="26"/>
      <c r="V135" s="26"/>
      <c r="W135" s="26"/>
      <c r="X135" s="26"/>
      <c r="Y135" s="26"/>
      <c r="Z135" s="26"/>
      <c r="AA135" s="10"/>
    </row>
    <row r="136" spans="1:27" x14ac:dyDescent="0.25">
      <c r="A136" s="355"/>
      <c r="B136" s="325" t="s">
        <v>60</v>
      </c>
      <c r="C136" s="325"/>
      <c r="D136" s="326"/>
      <c r="E136" s="104">
        <f>SUM(D129:AA129)</f>
        <v>13</v>
      </c>
      <c r="F136" s="1"/>
      <c r="G136" s="26"/>
      <c r="H136" s="1"/>
      <c r="I136" s="1"/>
      <c r="J136" s="26"/>
      <c r="K136" s="26"/>
      <c r="L136" s="26"/>
      <c r="M136" s="26"/>
      <c r="N136" s="26"/>
      <c r="O136" s="26"/>
      <c r="P136" s="26"/>
      <c r="Q136" s="26"/>
      <c r="R136" s="26"/>
      <c r="S136" s="26"/>
      <c r="T136" s="26"/>
      <c r="U136" s="26"/>
      <c r="V136" s="26"/>
      <c r="W136" s="26"/>
      <c r="X136" s="26"/>
      <c r="Y136" s="26"/>
      <c r="Z136" s="26"/>
      <c r="AA136" s="10"/>
    </row>
    <row r="137" spans="1:27" x14ac:dyDescent="0.25">
      <c r="A137" s="355"/>
      <c r="B137" s="325" t="s">
        <v>61</v>
      </c>
      <c r="C137" s="325"/>
      <c r="D137" s="326"/>
      <c r="E137" s="105">
        <f>-D122+SUM(D127:AA127)</f>
        <v>2605934.3321072944</v>
      </c>
      <c r="F137" s="1"/>
      <c r="G137" s="26"/>
      <c r="H137" s="1"/>
      <c r="I137" s="1"/>
      <c r="J137" s="26"/>
      <c r="K137" s="26"/>
      <c r="L137" s="26"/>
      <c r="M137" s="26"/>
      <c r="N137" s="26"/>
      <c r="O137" s="26"/>
      <c r="P137" s="26"/>
      <c r="Q137" s="26"/>
      <c r="R137" s="26"/>
      <c r="S137" s="26"/>
      <c r="T137" s="26"/>
      <c r="U137" s="26"/>
      <c r="V137" s="26"/>
      <c r="W137" s="26"/>
      <c r="X137" s="26"/>
      <c r="Y137" s="26"/>
      <c r="Z137" s="26"/>
      <c r="AA137" s="10"/>
    </row>
    <row r="138" spans="1:27" x14ac:dyDescent="0.25">
      <c r="A138" s="355"/>
      <c r="B138" s="353" t="s">
        <v>62</v>
      </c>
      <c r="C138" s="353"/>
      <c r="D138" s="354"/>
      <c r="E138" s="106">
        <f>E137/D122</f>
        <v>1.3363765805678434</v>
      </c>
      <c r="F138" s="1"/>
      <c r="G138" s="26"/>
      <c r="H138" s="1"/>
      <c r="I138" s="1"/>
      <c r="J138" s="26"/>
      <c r="K138" s="26"/>
      <c r="L138" s="26"/>
      <c r="M138" s="26"/>
      <c r="N138" s="26"/>
      <c r="O138" s="26"/>
      <c r="P138" s="26"/>
      <c r="Q138" s="26"/>
      <c r="R138" s="26"/>
      <c r="S138" s="26"/>
      <c r="T138" s="26"/>
      <c r="U138" s="26"/>
      <c r="V138" s="26"/>
      <c r="W138" s="26"/>
      <c r="X138" s="26"/>
      <c r="Y138" s="26"/>
      <c r="Z138" s="26"/>
      <c r="AA138" s="10"/>
    </row>
    <row r="139" spans="1:27" x14ac:dyDescent="0.25">
      <c r="A139" s="355"/>
      <c r="B139" s="353" t="s">
        <v>63</v>
      </c>
      <c r="C139" s="353"/>
      <c r="D139" s="354"/>
      <c r="E139" s="107">
        <f>IRR(B130:AA130,E135)</f>
        <v>7.5471122229972432E-2</v>
      </c>
      <c r="F139" s="1"/>
      <c r="G139" s="26"/>
      <c r="H139" s="1"/>
      <c r="I139" s="1"/>
      <c r="J139" s="26"/>
      <c r="K139" s="26"/>
      <c r="L139" s="26"/>
      <c r="M139" s="26"/>
      <c r="N139" s="26"/>
      <c r="O139" s="26"/>
      <c r="P139" s="26"/>
      <c r="Q139" s="26"/>
      <c r="R139" s="26"/>
      <c r="S139" s="26"/>
      <c r="T139" s="26"/>
      <c r="U139" s="26"/>
      <c r="V139" s="26"/>
      <c r="W139" s="26"/>
      <c r="X139" s="26"/>
      <c r="Y139" s="26"/>
      <c r="Z139" s="26"/>
      <c r="AA139" s="10"/>
    </row>
    <row r="140" spans="1:27" ht="17.25" customHeight="1" x14ac:dyDescent="0.25">
      <c r="A140" s="355">
        <f>Гибкость!F10</f>
        <v>1.25</v>
      </c>
      <c r="B140" s="169"/>
      <c r="C140" s="30" t="s">
        <v>101</v>
      </c>
      <c r="D140" s="31" t="str">
        <f t="shared" ref="D140:AA140" si="471">D111</f>
        <v>1 месяц</v>
      </c>
      <c r="E140" s="31" t="str">
        <f t="shared" si="471"/>
        <v>2 месяц</v>
      </c>
      <c r="F140" s="31" t="str">
        <f t="shared" si="471"/>
        <v>3 месяц</v>
      </c>
      <c r="G140" s="31" t="str">
        <f t="shared" si="471"/>
        <v>4 месяц</v>
      </c>
      <c r="H140" s="31" t="str">
        <f t="shared" si="471"/>
        <v>5 месяц</v>
      </c>
      <c r="I140" s="31" t="str">
        <f t="shared" si="471"/>
        <v>6 месяц</v>
      </c>
      <c r="J140" s="31" t="str">
        <f t="shared" si="471"/>
        <v>7 месяц</v>
      </c>
      <c r="K140" s="31" t="str">
        <f t="shared" si="471"/>
        <v>8 месяц</v>
      </c>
      <c r="L140" s="31" t="str">
        <f t="shared" si="471"/>
        <v>9 месяц</v>
      </c>
      <c r="M140" s="31" t="str">
        <f t="shared" si="471"/>
        <v>10 месяц</v>
      </c>
      <c r="N140" s="31" t="str">
        <f t="shared" si="471"/>
        <v>11 месяц</v>
      </c>
      <c r="O140" s="31" t="str">
        <f t="shared" si="471"/>
        <v>12 месяц</v>
      </c>
      <c r="P140" s="31" t="str">
        <f t="shared" si="471"/>
        <v>13 месяц</v>
      </c>
      <c r="Q140" s="31" t="str">
        <f t="shared" si="471"/>
        <v>14 месяц</v>
      </c>
      <c r="R140" s="31" t="str">
        <f t="shared" si="471"/>
        <v>15 месяц</v>
      </c>
      <c r="S140" s="31" t="str">
        <f t="shared" si="471"/>
        <v>16 месяц</v>
      </c>
      <c r="T140" s="31" t="str">
        <f t="shared" si="471"/>
        <v>17 месяц</v>
      </c>
      <c r="U140" s="31" t="str">
        <f t="shared" si="471"/>
        <v>18 месяц</v>
      </c>
      <c r="V140" s="31" t="str">
        <f t="shared" si="471"/>
        <v>19 месяц</v>
      </c>
      <c r="W140" s="31" t="str">
        <f t="shared" si="471"/>
        <v>20 месяц</v>
      </c>
      <c r="X140" s="31" t="str">
        <f t="shared" si="471"/>
        <v>21 месяц</v>
      </c>
      <c r="Y140" s="31" t="str">
        <f t="shared" si="471"/>
        <v>22 месяц</v>
      </c>
      <c r="Z140" s="31" t="str">
        <f t="shared" si="471"/>
        <v>23 месяц</v>
      </c>
      <c r="AA140" s="31" t="str">
        <f t="shared" si="471"/>
        <v>12 месяц</v>
      </c>
    </row>
    <row r="141" spans="1:27" ht="12" hidden="1" customHeight="1" x14ac:dyDescent="0.25">
      <c r="A141" s="355"/>
      <c r="B141" s="169"/>
      <c r="C141" s="30"/>
      <c r="D141" s="31">
        <v>1</v>
      </c>
      <c r="E141" s="31">
        <v>2</v>
      </c>
      <c r="F141" s="31">
        <v>3</v>
      </c>
      <c r="G141" s="31">
        <v>4</v>
      </c>
      <c r="H141" s="31">
        <v>5</v>
      </c>
      <c r="I141" s="31">
        <v>6</v>
      </c>
      <c r="J141" s="31">
        <v>7</v>
      </c>
      <c r="K141" s="31">
        <v>8</v>
      </c>
      <c r="L141" s="31">
        <v>9</v>
      </c>
      <c r="M141" s="31">
        <v>10</v>
      </c>
      <c r="N141" s="31">
        <v>11</v>
      </c>
      <c r="O141" s="31">
        <v>12</v>
      </c>
      <c r="P141" s="31">
        <v>13</v>
      </c>
      <c r="Q141" s="31">
        <v>14</v>
      </c>
      <c r="R141" s="31">
        <v>15</v>
      </c>
      <c r="S141" s="31">
        <v>16</v>
      </c>
      <c r="T141" s="31">
        <v>17</v>
      </c>
      <c r="U141" s="31">
        <v>18</v>
      </c>
      <c r="V141" s="31">
        <v>19</v>
      </c>
      <c r="W141" s="31">
        <v>20</v>
      </c>
      <c r="X141" s="31">
        <v>21</v>
      </c>
      <c r="Y141" s="31">
        <v>22</v>
      </c>
      <c r="Z141" s="31">
        <v>23</v>
      </c>
      <c r="AA141" s="150">
        <v>24</v>
      </c>
    </row>
    <row r="142" spans="1:27" ht="15" customHeight="1" x14ac:dyDescent="0.25">
      <c r="A142" s="355"/>
      <c r="B142" s="170" t="s">
        <v>35</v>
      </c>
      <c r="C142" s="159">
        <f>SUM(D142:AA142)</f>
        <v>15906250</v>
      </c>
      <c r="D142" s="24">
        <f>Продажи!E41*$A$140</f>
        <v>375000</v>
      </c>
      <c r="E142" s="24">
        <f>Продажи!F41*$A$140</f>
        <v>437500</v>
      </c>
      <c r="F142" s="24">
        <f>Продажи!G41*$A$140</f>
        <v>500000</v>
      </c>
      <c r="G142" s="24">
        <f>Продажи!H41*$A$140</f>
        <v>562500</v>
      </c>
      <c r="H142" s="24">
        <f>Продажи!I41*$A$140</f>
        <v>593750</v>
      </c>
      <c r="I142" s="24">
        <f>Продажи!J41*$A$140</f>
        <v>625000</v>
      </c>
      <c r="J142" s="24">
        <f>Продажи!K41*$A$140</f>
        <v>625000</v>
      </c>
      <c r="K142" s="24">
        <f>Продажи!L41*$A$140</f>
        <v>625000</v>
      </c>
      <c r="L142" s="24">
        <f>Продажи!M41*$A$140</f>
        <v>687500</v>
      </c>
      <c r="M142" s="24">
        <f>Продажи!N41*$A$140</f>
        <v>687500</v>
      </c>
      <c r="N142" s="24">
        <f>Продажи!O41*$A$140</f>
        <v>687500</v>
      </c>
      <c r="O142" s="24">
        <f>Продажи!P41*$A$140</f>
        <v>687500</v>
      </c>
      <c r="P142" s="24">
        <f>Продажи!Q41*$A$140</f>
        <v>718750</v>
      </c>
      <c r="Q142" s="24">
        <f>Продажи!R41*$A$140</f>
        <v>718750</v>
      </c>
      <c r="R142" s="24">
        <f>Продажи!S41*$A$140</f>
        <v>718750</v>
      </c>
      <c r="S142" s="24">
        <f>Продажи!T41*$A$140</f>
        <v>718750</v>
      </c>
      <c r="T142" s="24">
        <f>Продажи!U41*$A$140</f>
        <v>718750</v>
      </c>
      <c r="U142" s="24">
        <f>Продажи!V41*$A$140</f>
        <v>718750</v>
      </c>
      <c r="V142" s="24">
        <f>Продажи!W41*$A$140</f>
        <v>750000</v>
      </c>
      <c r="W142" s="24">
        <f>Продажи!X41*$A$140</f>
        <v>750000</v>
      </c>
      <c r="X142" s="24">
        <f>Продажи!Y41*$A$140</f>
        <v>750000</v>
      </c>
      <c r="Y142" s="24">
        <f>Продажи!Z41*$A$140</f>
        <v>750000</v>
      </c>
      <c r="Z142" s="24">
        <f>Продажи!AA41*$A$140</f>
        <v>750000</v>
      </c>
      <c r="AA142" s="24">
        <f>Продажи!AB41*$A$140</f>
        <v>750000</v>
      </c>
    </row>
    <row r="143" spans="1:27" ht="15" customHeight="1" x14ac:dyDescent="0.25">
      <c r="A143" s="355"/>
      <c r="B143" s="170" t="s">
        <v>37</v>
      </c>
      <c r="C143" s="159">
        <f t="shared" ref="C143:C154" si="472">SUM(D143:AA143)</f>
        <v>9300750</v>
      </c>
      <c r="D143" s="24">
        <f>SUM(D144:D149)</f>
        <v>329979.16666666663</v>
      </c>
      <c r="E143" s="24">
        <f t="shared" ref="E143:AA143" si="473">SUM(E144:E149)</f>
        <v>342479.16666666663</v>
      </c>
      <c r="F143" s="24">
        <f t="shared" si="473"/>
        <v>354979.16666666663</v>
      </c>
      <c r="G143" s="24">
        <f t="shared" si="473"/>
        <v>367479.16666666663</v>
      </c>
      <c r="H143" s="24">
        <f t="shared" si="473"/>
        <v>373729.16666666663</v>
      </c>
      <c r="I143" s="24">
        <f t="shared" si="473"/>
        <v>379979.16666666663</v>
      </c>
      <c r="J143" s="24">
        <f t="shared" si="473"/>
        <v>379979.16666666663</v>
      </c>
      <c r="K143" s="24">
        <f t="shared" si="473"/>
        <v>379979.16666666663</v>
      </c>
      <c r="L143" s="24">
        <f t="shared" si="473"/>
        <v>392479.16666666663</v>
      </c>
      <c r="M143" s="24">
        <f t="shared" si="473"/>
        <v>392479.16666666663</v>
      </c>
      <c r="N143" s="24">
        <f t="shared" si="473"/>
        <v>392479.16666666663</v>
      </c>
      <c r="O143" s="24">
        <f t="shared" si="473"/>
        <v>392479.16666666663</v>
      </c>
      <c r="P143" s="24">
        <f t="shared" si="473"/>
        <v>398729.16666666663</v>
      </c>
      <c r="Q143" s="24">
        <f t="shared" si="473"/>
        <v>398729.16666666663</v>
      </c>
      <c r="R143" s="24">
        <f t="shared" si="473"/>
        <v>398729.16666666663</v>
      </c>
      <c r="S143" s="24">
        <f t="shared" si="473"/>
        <v>398729.16666666663</v>
      </c>
      <c r="T143" s="24">
        <f t="shared" si="473"/>
        <v>398729.16666666663</v>
      </c>
      <c r="U143" s="24">
        <f t="shared" si="473"/>
        <v>398729.16666666663</v>
      </c>
      <c r="V143" s="24">
        <f t="shared" si="473"/>
        <v>404979.16666666663</v>
      </c>
      <c r="W143" s="24">
        <f t="shared" si="473"/>
        <v>404979.16666666663</v>
      </c>
      <c r="X143" s="24">
        <f t="shared" si="473"/>
        <v>404979.16666666663</v>
      </c>
      <c r="Y143" s="24">
        <f t="shared" si="473"/>
        <v>404979.16666666663</v>
      </c>
      <c r="Z143" s="24">
        <f t="shared" si="473"/>
        <v>404979.16666666663</v>
      </c>
      <c r="AA143" s="151">
        <f t="shared" si="473"/>
        <v>404979.16666666663</v>
      </c>
    </row>
    <row r="144" spans="1:27" ht="15" customHeight="1" outlineLevel="1" x14ac:dyDescent="0.25">
      <c r="A144" s="355"/>
      <c r="B144" s="171" t="s">
        <v>38</v>
      </c>
      <c r="C144" s="160">
        <f t="shared" si="472"/>
        <v>4032000</v>
      </c>
      <c r="D144" s="28">
        <f>'Ежемесячные затраты'!$F$14</f>
        <v>168000</v>
      </c>
      <c r="E144" s="28">
        <f>'Ежемесячные затраты'!$F$14</f>
        <v>168000</v>
      </c>
      <c r="F144" s="28">
        <f>'Ежемесячные затраты'!$F$14</f>
        <v>168000</v>
      </c>
      <c r="G144" s="28">
        <f>'Ежемесячные затраты'!$F$14</f>
        <v>168000</v>
      </c>
      <c r="H144" s="28">
        <f>'Ежемесячные затраты'!$F$14</f>
        <v>168000</v>
      </c>
      <c r="I144" s="28">
        <f>'Ежемесячные затраты'!$F$14</f>
        <v>168000</v>
      </c>
      <c r="J144" s="28">
        <f>'Ежемесячные затраты'!$F$14</f>
        <v>168000</v>
      </c>
      <c r="K144" s="28">
        <f>'Ежемесячные затраты'!$F$14</f>
        <v>168000</v>
      </c>
      <c r="L144" s="28">
        <f>'Ежемесячные затраты'!$F$14</f>
        <v>168000</v>
      </c>
      <c r="M144" s="28">
        <f>'Ежемесячные затраты'!$F$14</f>
        <v>168000</v>
      </c>
      <c r="N144" s="28">
        <f>'Ежемесячные затраты'!$F$14</f>
        <v>168000</v>
      </c>
      <c r="O144" s="28">
        <f>'Ежемесячные затраты'!$F$14</f>
        <v>168000</v>
      </c>
      <c r="P144" s="28">
        <f>'Ежемесячные затраты'!$F$14</f>
        <v>168000</v>
      </c>
      <c r="Q144" s="28">
        <f>'Ежемесячные затраты'!$F$14</f>
        <v>168000</v>
      </c>
      <c r="R144" s="28">
        <f>'Ежемесячные затраты'!$F$14</f>
        <v>168000</v>
      </c>
      <c r="S144" s="28">
        <f>'Ежемесячные затраты'!$F$14</f>
        <v>168000</v>
      </c>
      <c r="T144" s="28">
        <f>'Ежемесячные затраты'!$F$14</f>
        <v>168000</v>
      </c>
      <c r="U144" s="28">
        <f>'Ежемесячные затраты'!$F$14</f>
        <v>168000</v>
      </c>
      <c r="V144" s="28">
        <f>'Ежемесячные затраты'!$F$14</f>
        <v>168000</v>
      </c>
      <c r="W144" s="28">
        <f>'Ежемесячные затраты'!$F$14</f>
        <v>168000</v>
      </c>
      <c r="X144" s="28">
        <f>'Ежемесячные затраты'!$F$14</f>
        <v>168000</v>
      </c>
      <c r="Y144" s="28">
        <f>'Ежемесячные затраты'!$F$14</f>
        <v>168000</v>
      </c>
      <c r="Z144" s="28">
        <f>'Ежемесячные затраты'!$F$14</f>
        <v>168000</v>
      </c>
      <c r="AA144" s="28">
        <f>'Ежемесячные затраты'!$F$14</f>
        <v>168000</v>
      </c>
    </row>
    <row r="145" spans="1:27" ht="15" customHeight="1" outlineLevel="1" x14ac:dyDescent="0.25">
      <c r="A145" s="355"/>
      <c r="B145" s="171" t="s">
        <v>48</v>
      </c>
      <c r="C145" s="160">
        <f t="shared" si="472"/>
        <v>1680000</v>
      </c>
      <c r="D145" s="28">
        <f>'Ежемесячные затраты'!$F$12</f>
        <v>70000</v>
      </c>
      <c r="E145" s="28">
        <f>'Ежемесячные затраты'!$F$12</f>
        <v>70000</v>
      </c>
      <c r="F145" s="28">
        <f>'Ежемесячные затраты'!$F$12</f>
        <v>70000</v>
      </c>
      <c r="G145" s="28">
        <f>'Ежемесячные затраты'!$F$12</f>
        <v>70000</v>
      </c>
      <c r="H145" s="28">
        <f>'Ежемесячные затраты'!$F$12</f>
        <v>70000</v>
      </c>
      <c r="I145" s="28">
        <f>'Ежемесячные затраты'!$F$12</f>
        <v>70000</v>
      </c>
      <c r="J145" s="28">
        <f>'Ежемесячные затраты'!$F$12</f>
        <v>70000</v>
      </c>
      <c r="K145" s="28">
        <f>'Ежемесячные затраты'!$F$12</f>
        <v>70000</v>
      </c>
      <c r="L145" s="28">
        <f>'Ежемесячные затраты'!$F$12</f>
        <v>70000</v>
      </c>
      <c r="M145" s="28">
        <f>'Ежемесячные затраты'!$F$12</f>
        <v>70000</v>
      </c>
      <c r="N145" s="28">
        <f>'Ежемесячные затраты'!$F$12</f>
        <v>70000</v>
      </c>
      <c r="O145" s="28">
        <f>'Ежемесячные затраты'!$F$12</f>
        <v>70000</v>
      </c>
      <c r="P145" s="28">
        <f>'Ежемесячные затраты'!$F$12</f>
        <v>70000</v>
      </c>
      <c r="Q145" s="28">
        <f>'Ежемесячные затраты'!$F$12</f>
        <v>70000</v>
      </c>
      <c r="R145" s="28">
        <f>'Ежемесячные затраты'!$F$12</f>
        <v>70000</v>
      </c>
      <c r="S145" s="28">
        <f>'Ежемесячные затраты'!$F$12</f>
        <v>70000</v>
      </c>
      <c r="T145" s="28">
        <f>'Ежемесячные затраты'!$F$12</f>
        <v>70000</v>
      </c>
      <c r="U145" s="28">
        <f>'Ежемесячные затраты'!$F$12</f>
        <v>70000</v>
      </c>
      <c r="V145" s="28">
        <f>'Ежемесячные затраты'!$F$12</f>
        <v>70000</v>
      </c>
      <c r="W145" s="28">
        <f>'Ежемесячные затраты'!$F$12</f>
        <v>70000</v>
      </c>
      <c r="X145" s="28">
        <f>'Ежемесячные затраты'!$F$12</f>
        <v>70000</v>
      </c>
      <c r="Y145" s="28">
        <f>'Ежемесячные затраты'!$F$12</f>
        <v>70000</v>
      </c>
      <c r="Z145" s="28">
        <f>'Ежемесячные затраты'!$F$12</f>
        <v>70000</v>
      </c>
      <c r="AA145" s="152">
        <f>'Ежемесячные затраты'!$F$12</f>
        <v>70000</v>
      </c>
    </row>
    <row r="146" spans="1:27" ht="15" customHeight="1" outlineLevel="1" x14ac:dyDescent="0.25">
      <c r="A146" s="355"/>
      <c r="B146" s="171" t="s">
        <v>42</v>
      </c>
      <c r="C146" s="160">
        <f t="shared" si="472"/>
        <v>407500.00000000012</v>
      </c>
      <c r="D146" s="28">
        <f>'Ежемесячные затраты'!$F$30</f>
        <v>16979.166666666668</v>
      </c>
      <c r="E146" s="28">
        <f>'Ежемесячные затраты'!$F$30</f>
        <v>16979.166666666668</v>
      </c>
      <c r="F146" s="28">
        <f>'Ежемесячные затраты'!$F$30</f>
        <v>16979.166666666668</v>
      </c>
      <c r="G146" s="28">
        <f>'Ежемесячные затраты'!$F$30</f>
        <v>16979.166666666668</v>
      </c>
      <c r="H146" s="28">
        <f>'Ежемесячные затраты'!$F$30</f>
        <v>16979.166666666668</v>
      </c>
      <c r="I146" s="28">
        <f>'Ежемесячные затраты'!$F$30</f>
        <v>16979.166666666668</v>
      </c>
      <c r="J146" s="28">
        <f>'Ежемесячные затраты'!$F$30</f>
        <v>16979.166666666668</v>
      </c>
      <c r="K146" s="28">
        <f>'Ежемесячные затраты'!$F$30</f>
        <v>16979.166666666668</v>
      </c>
      <c r="L146" s="28">
        <f>'Ежемесячные затраты'!$F$30</f>
        <v>16979.166666666668</v>
      </c>
      <c r="M146" s="28">
        <f>'Ежемесячные затраты'!$F$30</f>
        <v>16979.166666666668</v>
      </c>
      <c r="N146" s="28">
        <f>'Ежемесячные затраты'!$F$30</f>
        <v>16979.166666666668</v>
      </c>
      <c r="O146" s="28">
        <f>'Ежемесячные затраты'!$F$30</f>
        <v>16979.166666666668</v>
      </c>
      <c r="P146" s="28">
        <f>'Ежемесячные затраты'!$F$30</f>
        <v>16979.166666666668</v>
      </c>
      <c r="Q146" s="28">
        <f>'Ежемесячные затраты'!$F$30</f>
        <v>16979.166666666668</v>
      </c>
      <c r="R146" s="28">
        <f>'Ежемесячные затраты'!$F$30</f>
        <v>16979.166666666668</v>
      </c>
      <c r="S146" s="28">
        <f>'Ежемесячные затраты'!$F$30</f>
        <v>16979.166666666668</v>
      </c>
      <c r="T146" s="28">
        <f>'Ежемесячные затраты'!$F$30</f>
        <v>16979.166666666668</v>
      </c>
      <c r="U146" s="28">
        <f>'Ежемесячные затраты'!$F$30</f>
        <v>16979.166666666668</v>
      </c>
      <c r="V146" s="28">
        <f>'Ежемесячные затраты'!$F$30</f>
        <v>16979.166666666668</v>
      </c>
      <c r="W146" s="28">
        <f>'Ежемесячные затраты'!$F$30</f>
        <v>16979.166666666668</v>
      </c>
      <c r="X146" s="28">
        <f>'Ежемесячные затраты'!$F$30</f>
        <v>16979.166666666668</v>
      </c>
      <c r="Y146" s="28">
        <f>'Ежемесячные затраты'!$F$30</f>
        <v>16979.166666666668</v>
      </c>
      <c r="Z146" s="28">
        <f>'Ежемесячные затраты'!$F$30</f>
        <v>16979.166666666668</v>
      </c>
      <c r="AA146" s="152">
        <f>'Ежемесячные затраты'!$F$30</f>
        <v>16979.166666666668</v>
      </c>
    </row>
    <row r="147" spans="1:27" ht="15" customHeight="1" outlineLevel="1" x14ac:dyDescent="0.25">
      <c r="A147" s="355"/>
      <c r="B147" s="171" t="s">
        <v>46</v>
      </c>
      <c r="C147" s="160">
        <f t="shared" si="472"/>
        <v>0</v>
      </c>
      <c r="D147" s="28">
        <f>D142*'Ежемесячные затраты'!$E$32</f>
        <v>0</v>
      </c>
      <c r="E147" s="28">
        <f>E142*'Ежемесячные затраты'!$E$32</f>
        <v>0</v>
      </c>
      <c r="F147" s="28">
        <f>F142*'Ежемесячные затраты'!$E$32</f>
        <v>0</v>
      </c>
      <c r="G147" s="28">
        <f>G142*'Ежемесячные затраты'!$E$32</f>
        <v>0</v>
      </c>
      <c r="H147" s="28">
        <f>H142*'Ежемесячные затраты'!$E$32</f>
        <v>0</v>
      </c>
      <c r="I147" s="28">
        <f>I142*'Ежемесячные затраты'!$E$32</f>
        <v>0</v>
      </c>
      <c r="J147" s="28">
        <f>J142*'Ежемесячные затраты'!$E$32</f>
        <v>0</v>
      </c>
      <c r="K147" s="28">
        <f>K142*'Ежемесячные затраты'!$E$32</f>
        <v>0</v>
      </c>
      <c r="L147" s="28">
        <f>L142*'Ежемесячные затраты'!$E$32</f>
        <v>0</v>
      </c>
      <c r="M147" s="28">
        <f>M142*'Ежемесячные затраты'!$E$32</f>
        <v>0</v>
      </c>
      <c r="N147" s="28">
        <f>N142*'Ежемесячные затраты'!$E$32</f>
        <v>0</v>
      </c>
      <c r="O147" s="28">
        <f>O142*'Ежемесячные затраты'!$E$32</f>
        <v>0</v>
      </c>
      <c r="P147" s="28">
        <f>P142*'Ежемесячные затраты'!$E$32</f>
        <v>0</v>
      </c>
      <c r="Q147" s="28">
        <f>Q142*'Ежемесячные затраты'!$E$32</f>
        <v>0</v>
      </c>
      <c r="R147" s="28">
        <f>R142*'Ежемесячные затраты'!$E$32</f>
        <v>0</v>
      </c>
      <c r="S147" s="28">
        <f>S142*'Ежемесячные затраты'!$E$32</f>
        <v>0</v>
      </c>
      <c r="T147" s="28">
        <f>T142*'Ежемесячные затраты'!$E$32</f>
        <v>0</v>
      </c>
      <c r="U147" s="28">
        <f>U142*'Ежемесячные затраты'!$E$32</f>
        <v>0</v>
      </c>
      <c r="V147" s="28">
        <f>V142*'Ежемесячные затраты'!$E$32</f>
        <v>0</v>
      </c>
      <c r="W147" s="28">
        <f>W142*'Ежемесячные затраты'!$E$32</f>
        <v>0</v>
      </c>
      <c r="X147" s="28">
        <f>X142*'Ежемесячные затраты'!$E$32</f>
        <v>0</v>
      </c>
      <c r="Y147" s="28">
        <f>Y142*'Ежемесячные затраты'!$E$32</f>
        <v>0</v>
      </c>
      <c r="Z147" s="28">
        <f>Z142*'Ежемесячные затраты'!$E$32</f>
        <v>0</v>
      </c>
      <c r="AA147" s="152">
        <f>AA142*'Ежемесячные затраты'!$E$32</f>
        <v>0</v>
      </c>
    </row>
    <row r="148" spans="1:27" ht="15" customHeight="1" outlineLevel="1" x14ac:dyDescent="0.25">
      <c r="A148" s="355"/>
      <c r="B148" s="171" t="s">
        <v>76</v>
      </c>
      <c r="C148" s="160">
        <f t="shared" si="472"/>
        <v>3181250</v>
      </c>
      <c r="D148" s="28">
        <f>Продажи!E28*$A$140/(1+Продажи!$D$27)+Продажи!E32*$A$140/(1+Продажи!$D$31)+Продажи!E36*$A$140/(1+Продажи!$D$35)+Продажи!E40*$A$140/(1+Продажи!$D$39)</f>
        <v>75000</v>
      </c>
      <c r="E148" s="28">
        <f>Продажи!F28*$A$140/(1+Продажи!$D$27)+Продажи!F32*$A$140/(1+Продажи!$D$31)+Продажи!F36*$A$140/(1+Продажи!$D$35)+Продажи!F40*$A$140/(1+Продажи!$D$39)</f>
        <v>87500</v>
      </c>
      <c r="F148" s="28">
        <f>Продажи!G28*$A$140/(1+Продажи!$D$27)+Продажи!G32*$A$140/(1+Продажи!$D$31)+Продажи!G36*$A$140/(1+Продажи!$D$35)+Продажи!G40*$A$140/(1+Продажи!$D$39)</f>
        <v>100000</v>
      </c>
      <c r="G148" s="28">
        <f>Продажи!H28*$A$140/(1+Продажи!$D$27)+Продажи!H32*$A$140/(1+Продажи!$D$31)+Продажи!H36*$A$140/(1+Продажи!$D$35)+Продажи!H40*$A$140/(1+Продажи!$D$39)</f>
        <v>112500</v>
      </c>
      <c r="H148" s="28">
        <f>Продажи!I28*$A$140/(1+Продажи!$D$27)+Продажи!I32*$A$140/(1+Продажи!$D$31)+Продажи!I36*$A$140/(1+Продажи!$D$35)+Продажи!I40*$A$140/(1+Продажи!$D$39)</f>
        <v>118750</v>
      </c>
      <c r="I148" s="28">
        <f>Продажи!J28*$A$140/(1+Продажи!$D$27)+Продажи!J32*$A$140/(1+Продажи!$D$31)+Продажи!J36*$A$140/(1+Продажи!$D$35)+Продажи!J40*$A$140/(1+Продажи!$D$39)</f>
        <v>125000</v>
      </c>
      <c r="J148" s="28">
        <f>Продажи!K28*$A$140/(1+Продажи!$D$27)+Продажи!K32*$A$140/(1+Продажи!$D$31)+Продажи!K36*$A$140/(1+Продажи!$D$35)+Продажи!K40*$A$140/(1+Продажи!$D$39)</f>
        <v>125000</v>
      </c>
      <c r="K148" s="28">
        <f>Продажи!L28*$A$140/(1+Продажи!$D$27)+Продажи!L32*$A$140/(1+Продажи!$D$31)+Продажи!L36*$A$140/(1+Продажи!$D$35)+Продажи!L40*$A$140/(1+Продажи!$D$39)</f>
        <v>125000</v>
      </c>
      <c r="L148" s="28">
        <f>Продажи!M28*$A$140/(1+Продажи!$D$27)+Продажи!M32*$A$140/(1+Продажи!$D$31)+Продажи!M36*$A$140/(1+Продажи!$D$35)+Продажи!M40*$A$140/(1+Продажи!$D$39)</f>
        <v>137500</v>
      </c>
      <c r="M148" s="28">
        <f>Продажи!N28*$A$140/(1+Продажи!$D$27)+Продажи!N32*$A$140/(1+Продажи!$D$31)+Продажи!N36*$A$140/(1+Продажи!$D$35)+Продажи!N40*$A$140/(1+Продажи!$D$39)</f>
        <v>137500</v>
      </c>
      <c r="N148" s="28">
        <f>Продажи!O28*$A$140/(1+Продажи!$D$27)+Продажи!O32*$A$140/(1+Продажи!$D$31)+Продажи!O36*$A$140/(1+Продажи!$D$35)+Продажи!O40*$A$140/(1+Продажи!$D$39)</f>
        <v>137500</v>
      </c>
      <c r="O148" s="28">
        <f>Продажи!P28*$A$140/(1+Продажи!$D$27)+Продажи!P32*$A$140/(1+Продажи!$D$31)+Продажи!P36*$A$140/(1+Продажи!$D$35)+Продажи!P40*$A$140/(1+Продажи!$D$39)</f>
        <v>137500</v>
      </c>
      <c r="P148" s="28">
        <f>Продажи!Q28*$A$140/(1+Продажи!$D$27)+Продажи!Q32*$A$140/(1+Продажи!$D$31)+Продажи!Q36*$A$140/(1+Продажи!$D$35)+Продажи!Q40*$A$140/(1+Продажи!$D$39)</f>
        <v>143750</v>
      </c>
      <c r="Q148" s="28">
        <f>Продажи!R28*$A$140/(1+Продажи!$D$27)+Продажи!R32*$A$140/(1+Продажи!$D$31)+Продажи!R36*$A$140/(1+Продажи!$D$35)+Продажи!R40*$A$140/(1+Продажи!$D$39)</f>
        <v>143750</v>
      </c>
      <c r="R148" s="28">
        <f>Продажи!S28*$A$140/(1+Продажи!$D$27)+Продажи!S32*$A$140/(1+Продажи!$D$31)+Продажи!S36*$A$140/(1+Продажи!$D$35)+Продажи!S40*$A$140/(1+Продажи!$D$39)</f>
        <v>143750</v>
      </c>
      <c r="S148" s="28">
        <f>Продажи!T28*$A$140/(1+Продажи!$D$27)+Продажи!T32*$A$140/(1+Продажи!$D$31)+Продажи!T36*$A$140/(1+Продажи!$D$35)+Продажи!T40*$A$140/(1+Продажи!$D$39)</f>
        <v>143750</v>
      </c>
      <c r="T148" s="28">
        <f>Продажи!U28*$A$140/(1+Продажи!$D$27)+Продажи!U32*$A$140/(1+Продажи!$D$31)+Продажи!U36*$A$140/(1+Продажи!$D$35)+Продажи!U40*$A$140/(1+Продажи!$D$39)</f>
        <v>143750</v>
      </c>
      <c r="U148" s="28">
        <f>Продажи!V28*$A$140/(1+Продажи!$D$27)+Продажи!V32*$A$140/(1+Продажи!$D$31)+Продажи!V36*$A$140/(1+Продажи!$D$35)+Продажи!V40*$A$140/(1+Продажи!$D$39)</f>
        <v>143750</v>
      </c>
      <c r="V148" s="28">
        <f>Продажи!W28*$A$140/(1+Продажи!$D$27)+Продажи!W32*$A$140/(1+Продажи!$D$31)+Продажи!W36*$A$140/(1+Продажи!$D$35)+Продажи!W40*$A$140/(1+Продажи!$D$39)</f>
        <v>150000</v>
      </c>
      <c r="W148" s="28">
        <f>Продажи!X28*$A$140/(1+Продажи!$D$27)+Продажи!X32*$A$140/(1+Продажи!$D$31)+Продажи!X36*$A$140/(1+Продажи!$D$35)+Продажи!X40*$A$140/(1+Продажи!$D$39)</f>
        <v>150000</v>
      </c>
      <c r="X148" s="28">
        <f>Продажи!Y28*$A$140/(1+Продажи!$D$27)+Продажи!Y32*$A$140/(1+Продажи!$D$31)+Продажи!Y36*$A$140/(1+Продажи!$D$35)+Продажи!Y40*$A$140/(1+Продажи!$D$39)</f>
        <v>150000</v>
      </c>
      <c r="Y148" s="28">
        <f>Продажи!Z28*$A$140/(1+Продажи!$D$27)+Продажи!Z32*$A$140/(1+Продажи!$D$31)+Продажи!Z36*$A$140/(1+Продажи!$D$35)+Продажи!Z40*$A$140/(1+Продажи!$D$39)</f>
        <v>150000</v>
      </c>
      <c r="Z148" s="28">
        <f>Продажи!AA28*$A$140/(1+Продажи!$D$27)+Продажи!AA32*$A$140/(1+Продажи!$D$31)+Продажи!AA36*$A$140/(1+Продажи!$D$35)+Продажи!AA40*$A$140/(1+Продажи!$D$39)</f>
        <v>150000</v>
      </c>
      <c r="AA148" s="28">
        <f>Продажи!AB28*$A$140/(1+Продажи!$D$27)+Продажи!AB32*$A$140/(1+Продажи!$D$31)+Продажи!AB36*$A$140/(1+Продажи!$D$35)+Продажи!AB40*$A$140/(1+Продажи!$D$39)</f>
        <v>150000</v>
      </c>
    </row>
    <row r="149" spans="1:27" ht="15" customHeight="1" outlineLevel="1" x14ac:dyDescent="0.25">
      <c r="A149" s="355"/>
      <c r="B149" s="172" t="s">
        <v>104</v>
      </c>
      <c r="C149" s="160">
        <f t="shared" si="472"/>
        <v>0</v>
      </c>
      <c r="D149" s="28">
        <f>IF('Входящие данные'!$E$13=0,0,Кредитование!$D$8)</f>
        <v>0</v>
      </c>
      <c r="E149" s="28">
        <f>$D$149</f>
        <v>0</v>
      </c>
      <c r="F149" s="28">
        <f t="shared" ref="F149:AA149" si="474">$D$149</f>
        <v>0</v>
      </c>
      <c r="G149" s="28">
        <f t="shared" si="474"/>
        <v>0</v>
      </c>
      <c r="H149" s="28">
        <f t="shared" si="474"/>
        <v>0</v>
      </c>
      <c r="I149" s="28">
        <f t="shared" si="474"/>
        <v>0</v>
      </c>
      <c r="J149" s="28">
        <f t="shared" si="474"/>
        <v>0</v>
      </c>
      <c r="K149" s="28">
        <f t="shared" si="474"/>
        <v>0</v>
      </c>
      <c r="L149" s="28">
        <f t="shared" si="474"/>
        <v>0</v>
      </c>
      <c r="M149" s="28">
        <f t="shared" si="474"/>
        <v>0</v>
      </c>
      <c r="N149" s="28">
        <f t="shared" si="474"/>
        <v>0</v>
      </c>
      <c r="O149" s="28">
        <f t="shared" si="474"/>
        <v>0</v>
      </c>
      <c r="P149" s="28">
        <f t="shared" si="474"/>
        <v>0</v>
      </c>
      <c r="Q149" s="28">
        <f t="shared" si="474"/>
        <v>0</v>
      </c>
      <c r="R149" s="28">
        <f t="shared" si="474"/>
        <v>0</v>
      </c>
      <c r="S149" s="28">
        <f t="shared" si="474"/>
        <v>0</v>
      </c>
      <c r="T149" s="28">
        <f t="shared" si="474"/>
        <v>0</v>
      </c>
      <c r="U149" s="28">
        <f t="shared" si="474"/>
        <v>0</v>
      </c>
      <c r="V149" s="28">
        <f t="shared" si="474"/>
        <v>0</v>
      </c>
      <c r="W149" s="28">
        <f t="shared" si="474"/>
        <v>0</v>
      </c>
      <c r="X149" s="28">
        <f t="shared" si="474"/>
        <v>0</v>
      </c>
      <c r="Y149" s="28">
        <f t="shared" si="474"/>
        <v>0</v>
      </c>
      <c r="Z149" s="28">
        <f t="shared" si="474"/>
        <v>0</v>
      </c>
      <c r="AA149" s="28">
        <f t="shared" si="474"/>
        <v>0</v>
      </c>
    </row>
    <row r="150" spans="1:27" ht="15" customHeight="1" outlineLevel="1" x14ac:dyDescent="0.25">
      <c r="A150" s="355"/>
      <c r="B150" s="173" t="s">
        <v>45</v>
      </c>
      <c r="C150" s="161" t="e">
        <f t="shared" si="472"/>
        <v>#REF!</v>
      </c>
      <c r="D150" s="28" t="e">
        <f>'Ежемесячные затраты'!$F$26+'Ежемесячные затраты'!#REF!</f>
        <v>#REF!</v>
      </c>
      <c r="E150" s="28" t="e">
        <f>'Ежемесячные затраты'!$F$26+'Ежемесячные затраты'!#REF!</f>
        <v>#REF!</v>
      </c>
      <c r="F150" s="28" t="e">
        <f>'Ежемесячные затраты'!$F$26+'Ежемесячные затраты'!#REF!</f>
        <v>#REF!</v>
      </c>
      <c r="G150" s="28" t="e">
        <f>'Ежемесячные затраты'!$F$26+'Ежемесячные затраты'!#REF!</f>
        <v>#REF!</v>
      </c>
      <c r="H150" s="28" t="e">
        <f>'Ежемесячные затраты'!$F$26+'Ежемесячные затраты'!#REF!</f>
        <v>#REF!</v>
      </c>
      <c r="I150" s="28" t="e">
        <f>'Ежемесячные затраты'!$F$26+'Ежемесячные затраты'!#REF!</f>
        <v>#REF!</v>
      </c>
      <c r="J150" s="28" t="e">
        <f>'Ежемесячные затраты'!$F$26+'Ежемесячные затраты'!#REF!</f>
        <v>#REF!</v>
      </c>
      <c r="K150" s="28" t="e">
        <f>'Ежемесячные затраты'!$F$26+'Ежемесячные затраты'!#REF!</f>
        <v>#REF!</v>
      </c>
      <c r="L150" s="28" t="e">
        <f>'Ежемесячные затраты'!$F$26+'Ежемесячные затраты'!#REF!</f>
        <v>#REF!</v>
      </c>
      <c r="M150" s="28" t="e">
        <f>'Ежемесячные затраты'!$F$26+'Ежемесячные затраты'!#REF!</f>
        <v>#REF!</v>
      </c>
      <c r="N150" s="28" t="e">
        <f>'Ежемесячные затраты'!$F$26+'Ежемесячные затраты'!#REF!</f>
        <v>#REF!</v>
      </c>
      <c r="O150" s="28" t="e">
        <f>'Ежемесячные затраты'!$F$26+'Ежемесячные затраты'!#REF!</f>
        <v>#REF!</v>
      </c>
      <c r="P150" s="28" t="e">
        <f>'Ежемесячные затраты'!$F$26+'Ежемесячные затраты'!#REF!</f>
        <v>#REF!</v>
      </c>
      <c r="Q150" s="28" t="e">
        <f>'Ежемесячные затраты'!$F$26+'Ежемесячные затраты'!#REF!</f>
        <v>#REF!</v>
      </c>
      <c r="R150" s="28" t="e">
        <f>'Ежемесячные затраты'!$F$26+'Ежемесячные затраты'!#REF!</f>
        <v>#REF!</v>
      </c>
      <c r="S150" s="28" t="e">
        <f>'Ежемесячные затраты'!$F$26+'Ежемесячные затраты'!#REF!</f>
        <v>#REF!</v>
      </c>
      <c r="T150" s="28" t="e">
        <f>'Ежемесячные затраты'!$F$26+'Ежемесячные затраты'!#REF!</f>
        <v>#REF!</v>
      </c>
      <c r="U150" s="28" t="e">
        <f>'Ежемесячные затраты'!$F$26+'Ежемесячные затраты'!#REF!</f>
        <v>#REF!</v>
      </c>
      <c r="V150" s="28" t="e">
        <f>'Ежемесячные затраты'!$F$26+'Ежемесячные затраты'!#REF!</f>
        <v>#REF!</v>
      </c>
      <c r="W150" s="28" t="e">
        <f>'Ежемесячные затраты'!$F$26+'Ежемесячные затраты'!#REF!</f>
        <v>#REF!</v>
      </c>
      <c r="X150" s="28" t="e">
        <f>'Ежемесячные затраты'!$F$26+'Ежемесячные затраты'!#REF!</f>
        <v>#REF!</v>
      </c>
      <c r="Y150" s="28" t="e">
        <f>'Ежемесячные затраты'!$F$26+'Ежемесячные затраты'!#REF!</f>
        <v>#REF!</v>
      </c>
      <c r="Z150" s="28" t="e">
        <f>'Ежемесячные затраты'!$F$26+'Ежемесячные затраты'!#REF!</f>
        <v>#REF!</v>
      </c>
      <c r="AA150" s="28" t="e">
        <f>'Ежемесячные затраты'!$F$26+'Ежемесячные затраты'!#REF!</f>
        <v>#REF!</v>
      </c>
    </row>
    <row r="151" spans="1:27" ht="15.75" customHeight="1" x14ac:dyDescent="0.25">
      <c r="A151" s="355"/>
      <c r="B151" s="173" t="s">
        <v>4</v>
      </c>
      <c r="C151" s="161">
        <f t="shared" si="472"/>
        <v>1950000</v>
      </c>
      <c r="D151" s="33">
        <f>'Инвестиции на орг-цию бизнеса'!$E$15</f>
        <v>1950000</v>
      </c>
      <c r="E151" s="33"/>
      <c r="F151" s="33"/>
      <c r="G151" s="33"/>
      <c r="H151" s="33"/>
      <c r="I151" s="33"/>
      <c r="J151" s="33"/>
      <c r="K151" s="33"/>
      <c r="L151" s="33"/>
      <c r="M151" s="33"/>
      <c r="N151" s="33"/>
      <c r="O151" s="33"/>
      <c r="P151" s="33"/>
      <c r="Q151" s="33"/>
      <c r="R151" s="33"/>
      <c r="S151" s="33"/>
      <c r="T151" s="33"/>
      <c r="U151" s="33"/>
      <c r="V151" s="33"/>
      <c r="W151" s="33"/>
      <c r="X151" s="33"/>
      <c r="Y151" s="33"/>
      <c r="Z151" s="33"/>
      <c r="AA151" s="153"/>
    </row>
    <row r="152" spans="1:27" ht="15.75" customHeight="1" x14ac:dyDescent="0.25">
      <c r="A152" s="355"/>
      <c r="B152" s="174" t="s">
        <v>19</v>
      </c>
      <c r="C152" s="162">
        <f t="shared" si="472"/>
        <v>6605499.9999999991</v>
      </c>
      <c r="D152" s="51">
        <f t="shared" ref="D152:AA152" si="475">D142-D143</f>
        <v>45020.833333333372</v>
      </c>
      <c r="E152" s="51">
        <f t="shared" si="475"/>
        <v>95020.833333333372</v>
      </c>
      <c r="F152" s="51">
        <f t="shared" si="475"/>
        <v>145020.83333333337</v>
      </c>
      <c r="G152" s="51">
        <f t="shared" si="475"/>
        <v>195020.83333333337</v>
      </c>
      <c r="H152" s="51">
        <f t="shared" si="475"/>
        <v>220020.83333333337</v>
      </c>
      <c r="I152" s="51">
        <f t="shared" si="475"/>
        <v>245020.83333333337</v>
      </c>
      <c r="J152" s="51">
        <f t="shared" si="475"/>
        <v>245020.83333333337</v>
      </c>
      <c r="K152" s="51">
        <f t="shared" si="475"/>
        <v>245020.83333333337</v>
      </c>
      <c r="L152" s="51">
        <f t="shared" si="475"/>
        <v>295020.83333333337</v>
      </c>
      <c r="M152" s="51">
        <f t="shared" si="475"/>
        <v>295020.83333333337</v>
      </c>
      <c r="N152" s="51">
        <f t="shared" si="475"/>
        <v>295020.83333333337</v>
      </c>
      <c r="O152" s="51">
        <f t="shared" si="475"/>
        <v>295020.83333333337</v>
      </c>
      <c r="P152" s="51">
        <f t="shared" si="475"/>
        <v>320020.83333333337</v>
      </c>
      <c r="Q152" s="51">
        <f t="shared" si="475"/>
        <v>320020.83333333337</v>
      </c>
      <c r="R152" s="51">
        <f t="shared" si="475"/>
        <v>320020.83333333337</v>
      </c>
      <c r="S152" s="51">
        <f t="shared" si="475"/>
        <v>320020.83333333337</v>
      </c>
      <c r="T152" s="51">
        <f t="shared" si="475"/>
        <v>320020.83333333337</v>
      </c>
      <c r="U152" s="51">
        <f t="shared" si="475"/>
        <v>320020.83333333337</v>
      </c>
      <c r="V152" s="51">
        <f t="shared" si="475"/>
        <v>345020.83333333337</v>
      </c>
      <c r="W152" s="51">
        <f t="shared" si="475"/>
        <v>345020.83333333337</v>
      </c>
      <c r="X152" s="51">
        <f t="shared" si="475"/>
        <v>345020.83333333337</v>
      </c>
      <c r="Y152" s="51">
        <f t="shared" si="475"/>
        <v>345020.83333333337</v>
      </c>
      <c r="Z152" s="51">
        <f t="shared" si="475"/>
        <v>345020.83333333337</v>
      </c>
      <c r="AA152" s="154">
        <f t="shared" si="475"/>
        <v>345020.83333333337</v>
      </c>
    </row>
    <row r="153" spans="1:27" ht="15.75" customHeight="1" x14ac:dyDescent="0.25">
      <c r="A153" s="355"/>
      <c r="B153" s="175" t="s">
        <v>20</v>
      </c>
      <c r="C153" s="162">
        <f t="shared" si="472"/>
        <v>70781250.000000015</v>
      </c>
      <c r="D153" s="51">
        <f>D152</f>
        <v>45020.833333333372</v>
      </c>
      <c r="E153" s="51">
        <f>D153+E152</f>
        <v>140041.66666666674</v>
      </c>
      <c r="F153" s="51">
        <f>E153+F152</f>
        <v>285062.50000000012</v>
      </c>
      <c r="G153" s="51">
        <f t="shared" ref="G153" si="476">F153+G152</f>
        <v>480083.33333333349</v>
      </c>
      <c r="H153" s="51">
        <f t="shared" ref="H153" si="477">G153+H152</f>
        <v>700104.16666666686</v>
      </c>
      <c r="I153" s="51">
        <f t="shared" ref="I153" si="478">H153+I152</f>
        <v>945125.00000000023</v>
      </c>
      <c r="J153" s="51">
        <f t="shared" ref="J153" si="479">I153+J152</f>
        <v>1190145.8333333335</v>
      </c>
      <c r="K153" s="51">
        <f t="shared" ref="K153" si="480">J153+K152</f>
        <v>1435166.666666667</v>
      </c>
      <c r="L153" s="51">
        <f t="shared" ref="L153" si="481">K153+L152</f>
        <v>1730187.5000000005</v>
      </c>
      <c r="M153" s="51">
        <f t="shared" ref="M153" si="482">L153+M152</f>
        <v>2025208.333333334</v>
      </c>
      <c r="N153" s="51">
        <f t="shared" ref="N153" si="483">M153+N152</f>
        <v>2320229.1666666674</v>
      </c>
      <c r="O153" s="51">
        <f t="shared" ref="O153" si="484">N153+O152</f>
        <v>2615250.0000000009</v>
      </c>
      <c r="P153" s="51">
        <f>O153+P152</f>
        <v>2935270.8333333344</v>
      </c>
      <c r="Q153" s="51">
        <f t="shared" ref="Q153" si="485">P153+Q152</f>
        <v>3255291.6666666679</v>
      </c>
      <c r="R153" s="51">
        <f t="shared" ref="R153" si="486">Q153+R152</f>
        <v>3575312.5000000014</v>
      </c>
      <c r="S153" s="51">
        <f t="shared" ref="S153" si="487">R153+S152</f>
        <v>3895333.3333333349</v>
      </c>
      <c r="T153" s="51">
        <f t="shared" ref="T153" si="488">S153+T152</f>
        <v>4215354.1666666679</v>
      </c>
      <c r="U153" s="51">
        <f t="shared" ref="U153" si="489">T153+U152</f>
        <v>4535375.0000000009</v>
      </c>
      <c r="V153" s="51">
        <f t="shared" ref="V153" si="490">U153+V152</f>
        <v>4880395.833333334</v>
      </c>
      <c r="W153" s="51">
        <f t="shared" ref="W153" si="491">V153+W152</f>
        <v>5225416.666666667</v>
      </c>
      <c r="X153" s="51">
        <f t="shared" ref="X153" si="492">W153+X152</f>
        <v>5570437.5</v>
      </c>
      <c r="Y153" s="51">
        <f t="shared" ref="Y153" si="493">X153+Y152</f>
        <v>5915458.333333333</v>
      </c>
      <c r="Z153" s="51">
        <f t="shared" ref="Z153" si="494">Y153+Z152</f>
        <v>6260479.166666666</v>
      </c>
      <c r="AA153" s="154">
        <f t="shared" ref="AA153" si="495">Z153+AA152</f>
        <v>6605499.9999999991</v>
      </c>
    </row>
    <row r="154" spans="1:27" ht="15.75" customHeight="1" x14ac:dyDescent="0.25">
      <c r="A154" s="355"/>
      <c r="B154" s="173" t="s">
        <v>18</v>
      </c>
      <c r="C154" s="162">
        <f t="shared" si="472"/>
        <v>23981250.00000003</v>
      </c>
      <c r="D154" s="33">
        <f>D153-D151</f>
        <v>-1904979.1666666665</v>
      </c>
      <c r="E154" s="33">
        <f>D154+E152</f>
        <v>-1809958.333333333</v>
      </c>
      <c r="F154" s="33">
        <f t="shared" ref="F154" si="496">E154+F152</f>
        <v>-1664937.4999999995</v>
      </c>
      <c r="G154" s="33">
        <f t="shared" ref="G154" si="497">F154+G152</f>
        <v>-1469916.666666666</v>
      </c>
      <c r="H154" s="33">
        <f t="shared" ref="H154" si="498">G154+H152</f>
        <v>-1249895.8333333326</v>
      </c>
      <c r="I154" s="33">
        <f t="shared" ref="I154" si="499">H154+I152</f>
        <v>-1004874.9999999992</v>
      </c>
      <c r="J154" s="33">
        <f t="shared" ref="J154" si="500">I154+J152</f>
        <v>-759854.16666666581</v>
      </c>
      <c r="K154" s="33">
        <f t="shared" ref="K154" si="501">J154+K152</f>
        <v>-514833.33333333244</v>
      </c>
      <c r="L154" s="33">
        <f t="shared" ref="L154" si="502">K154+L152</f>
        <v>-219812.49999999907</v>
      </c>
      <c r="M154" s="33">
        <f t="shared" ref="M154" si="503">L154+M152</f>
        <v>75208.333333334303</v>
      </c>
      <c r="N154" s="33">
        <f t="shared" ref="N154" si="504">M154+N152</f>
        <v>370229.16666666768</v>
      </c>
      <c r="O154" s="33">
        <f>N154+O152</f>
        <v>665250.00000000105</v>
      </c>
      <c r="P154" s="33">
        <f t="shared" ref="P154" si="505">O154+P152</f>
        <v>985270.83333333442</v>
      </c>
      <c r="Q154" s="33">
        <f t="shared" ref="Q154" si="506">P154+Q152</f>
        <v>1305291.6666666679</v>
      </c>
      <c r="R154" s="33">
        <f t="shared" ref="R154" si="507">Q154+R152</f>
        <v>1625312.5000000014</v>
      </c>
      <c r="S154" s="33">
        <f t="shared" ref="S154" si="508">R154+S152</f>
        <v>1945333.3333333349</v>
      </c>
      <c r="T154" s="33">
        <f t="shared" ref="T154" si="509">S154+T152</f>
        <v>2265354.1666666684</v>
      </c>
      <c r="U154" s="33">
        <f t="shared" ref="U154" si="510">T154+U152</f>
        <v>2585375.0000000019</v>
      </c>
      <c r="V154" s="33">
        <f t="shared" ref="V154" si="511">U154+V152</f>
        <v>2930395.8333333354</v>
      </c>
      <c r="W154" s="33">
        <f t="shared" ref="W154" si="512">V154+W152</f>
        <v>3275416.6666666688</v>
      </c>
      <c r="X154" s="33">
        <f t="shared" ref="X154" si="513">W154+X152</f>
        <v>3620437.5000000023</v>
      </c>
      <c r="Y154" s="33">
        <f t="shared" ref="Y154" si="514">X154+Y152</f>
        <v>3965458.3333333358</v>
      </c>
      <c r="Z154" s="33">
        <f t="shared" ref="Z154" si="515">Y154+Z152</f>
        <v>4310479.1666666688</v>
      </c>
      <c r="AA154" s="153">
        <f t="shared" ref="AA154" si="516">Z154+AA152</f>
        <v>4655500.0000000019</v>
      </c>
    </row>
    <row r="155" spans="1:27" ht="15" customHeight="1" x14ac:dyDescent="0.25">
      <c r="A155" s="355"/>
      <c r="B155" s="176" t="s">
        <v>5</v>
      </c>
      <c r="C155" s="31"/>
      <c r="D155" s="36" t="str">
        <f>IF(D154&lt;0,"",D141)</f>
        <v/>
      </c>
      <c r="E155" s="36" t="str">
        <f t="shared" ref="E155" si="517">IF(E154&lt;0,"",IF(D154&gt;0,"",E141))</f>
        <v/>
      </c>
      <c r="F155" s="36" t="str">
        <f t="shared" ref="F155" si="518">IF(F154&lt;0,"",IF(E154&gt;0,"",F141))</f>
        <v/>
      </c>
      <c r="G155" s="36" t="str">
        <f t="shared" ref="G155" si="519">IF(G154&lt;0,"",IF(F154&gt;0,"",G141))</f>
        <v/>
      </c>
      <c r="H155" s="36" t="str">
        <f t="shared" ref="H155" si="520">IF(H154&lt;0,"",IF(G154&gt;0,"",H141))</f>
        <v/>
      </c>
      <c r="I155" s="36" t="str">
        <f t="shared" ref="I155" si="521">IF(I154&lt;0,"",IF(H154&gt;0,"",I141))</f>
        <v/>
      </c>
      <c r="J155" s="36" t="str">
        <f t="shared" ref="J155" si="522">IF(J154&lt;0,"",IF(I154&gt;0,"",J141))</f>
        <v/>
      </c>
      <c r="K155" s="36" t="str">
        <f t="shared" ref="K155" si="523">IF(K154&lt;0,"",IF(J154&gt;0,"",K141))</f>
        <v/>
      </c>
      <c r="L155" s="36" t="str">
        <f t="shared" ref="L155" si="524">IF(L154&lt;0,"",IF(K154&gt;0,"",L141))</f>
        <v/>
      </c>
      <c r="M155" s="36">
        <f t="shared" ref="M155" si="525">IF(M154&lt;0,"",IF(L154&gt;0,"",M141))</f>
        <v>10</v>
      </c>
      <c r="N155" s="36" t="str">
        <f t="shared" ref="N155" si="526">IF(N154&lt;0,"",IF(M154&gt;0,"",N141))</f>
        <v/>
      </c>
      <c r="O155" s="36" t="str">
        <f t="shared" ref="O155" si="527">IF(O154&lt;0,"",IF(N154&gt;0,"",O141))</f>
        <v/>
      </c>
      <c r="P155" s="36" t="str">
        <f t="shared" ref="P155" si="528">IF(P154&lt;0,"",IF(O154&gt;0,"",P141))</f>
        <v/>
      </c>
      <c r="Q155" s="36" t="str">
        <f t="shared" ref="Q155" si="529">IF(Q154&lt;0,"",IF(P154&gt;0,"",Q141))</f>
        <v/>
      </c>
      <c r="R155" s="36" t="str">
        <f t="shared" ref="R155" si="530">IF(R154&lt;0,"",IF(Q154&gt;0,"",R141))</f>
        <v/>
      </c>
      <c r="S155" s="36" t="str">
        <f t="shared" ref="S155" si="531">IF(S154&lt;0,"",IF(R154&gt;0,"",S141))</f>
        <v/>
      </c>
      <c r="T155" s="36" t="str">
        <f t="shared" ref="T155" si="532">IF(T154&lt;0,"",IF(S154&gt;0,"",T141))</f>
        <v/>
      </c>
      <c r="U155" s="36" t="str">
        <f t="shared" ref="U155" si="533">IF(U154&lt;0,"",IF(T154&gt;0,"",U141))</f>
        <v/>
      </c>
      <c r="V155" s="36" t="str">
        <f t="shared" ref="V155" si="534">IF(V154&lt;0,"",IF(U154&gt;0,"",V141))</f>
        <v/>
      </c>
      <c r="W155" s="36" t="str">
        <f t="shared" ref="W155" si="535">IF(W154&lt;0,"",IF(V154&gt;0,"",W141))</f>
        <v/>
      </c>
      <c r="X155" s="36" t="str">
        <f t="shared" ref="X155" si="536">IF(X154&lt;0,"",IF(W154&gt;0,"",X141))</f>
        <v/>
      </c>
      <c r="Y155" s="36" t="str">
        <f t="shared" ref="Y155" si="537">IF(Y154&lt;0,"",IF(X154&gt;0,"",Y141))</f>
        <v/>
      </c>
      <c r="Z155" s="36" t="str">
        <f t="shared" ref="Z155" si="538">IF(Z154&lt;0,"",IF(Y154&gt;0,"",Z141))</f>
        <v/>
      </c>
      <c r="AA155" s="155" t="str">
        <f t="shared" ref="AA155" si="539">IF(AA154&lt;0,"",IF(Z154&gt;0,"",AA141))</f>
        <v/>
      </c>
    </row>
    <row r="156" spans="1:27" ht="15" hidden="1" customHeight="1" x14ac:dyDescent="0.25">
      <c r="A156" s="355"/>
      <c r="B156" s="176" t="s">
        <v>64</v>
      </c>
      <c r="C156" s="31"/>
      <c r="D156" s="108">
        <f t="shared" ref="D156:AA156" si="540">D152/(1+$E$23)^$D$2</f>
        <v>40388.29580455133</v>
      </c>
      <c r="E156" s="108">
        <f t="shared" si="540"/>
        <v>85243.413773511595</v>
      </c>
      <c r="F156" s="108">
        <f t="shared" si="540"/>
        <v>130098.53174247185</v>
      </c>
      <c r="G156" s="108">
        <f t="shared" si="540"/>
        <v>174953.64971143211</v>
      </c>
      <c r="H156" s="108">
        <f t="shared" si="540"/>
        <v>197381.20869591224</v>
      </c>
      <c r="I156" s="108">
        <f t="shared" si="540"/>
        <v>219808.76768039237</v>
      </c>
      <c r="J156" s="108">
        <f t="shared" si="540"/>
        <v>219808.76768039237</v>
      </c>
      <c r="K156" s="108">
        <f t="shared" si="540"/>
        <v>219808.76768039237</v>
      </c>
      <c r="L156" s="108">
        <f t="shared" si="540"/>
        <v>264663.88564935263</v>
      </c>
      <c r="M156" s="108">
        <f t="shared" si="540"/>
        <v>264663.88564935263</v>
      </c>
      <c r="N156" s="108">
        <f t="shared" si="540"/>
        <v>264663.88564935263</v>
      </c>
      <c r="O156" s="108">
        <f t="shared" si="540"/>
        <v>264663.88564935263</v>
      </c>
      <c r="P156" s="108">
        <f t="shared" si="540"/>
        <v>287091.44463383273</v>
      </c>
      <c r="Q156" s="108">
        <f t="shared" si="540"/>
        <v>287091.44463383273</v>
      </c>
      <c r="R156" s="108">
        <f t="shared" si="540"/>
        <v>287091.44463383273</v>
      </c>
      <c r="S156" s="108">
        <f t="shared" si="540"/>
        <v>287091.44463383273</v>
      </c>
      <c r="T156" s="108">
        <f t="shared" si="540"/>
        <v>287091.44463383273</v>
      </c>
      <c r="U156" s="108">
        <f t="shared" si="540"/>
        <v>287091.44463383273</v>
      </c>
      <c r="V156" s="108">
        <f t="shared" si="540"/>
        <v>309519.00361831288</v>
      </c>
      <c r="W156" s="108">
        <f t="shared" si="540"/>
        <v>309519.00361831288</v>
      </c>
      <c r="X156" s="108">
        <f t="shared" si="540"/>
        <v>309519.00361831288</v>
      </c>
      <c r="Y156" s="108">
        <f t="shared" si="540"/>
        <v>309519.00361831288</v>
      </c>
      <c r="Z156" s="108">
        <f t="shared" si="540"/>
        <v>309519.00361831288</v>
      </c>
      <c r="AA156" s="156">
        <f t="shared" si="540"/>
        <v>309519.00361831288</v>
      </c>
    </row>
    <row r="157" spans="1:27" ht="15" hidden="1" customHeight="1" x14ac:dyDescent="0.25">
      <c r="A157" s="355"/>
      <c r="B157" s="176"/>
      <c r="C157" s="31"/>
      <c r="D157" s="108">
        <f>-D151+D156</f>
        <v>-1909611.7041954487</v>
      </c>
      <c r="E157" s="108">
        <f>D157+E156</f>
        <v>-1824368.2904219371</v>
      </c>
      <c r="F157" s="108">
        <f>E157+F156</f>
        <v>-1694269.7586794654</v>
      </c>
      <c r="G157" s="108">
        <f t="shared" ref="G157" si="541">F157+G156</f>
        <v>-1519316.1089680332</v>
      </c>
      <c r="H157" s="108">
        <f t="shared" ref="H157" si="542">G157+H156</f>
        <v>-1321934.900272121</v>
      </c>
      <c r="I157" s="108">
        <f t="shared" ref="I157" si="543">H157+I156</f>
        <v>-1102126.1325917286</v>
      </c>
      <c r="J157" s="108">
        <f t="shared" ref="J157" si="544">I157+J156</f>
        <v>-882317.36491133622</v>
      </c>
      <c r="K157" s="108">
        <f t="shared" ref="K157" si="545">J157+K156</f>
        <v>-662508.59723094385</v>
      </c>
      <c r="L157" s="108">
        <f t="shared" ref="L157" si="546">K157+L156</f>
        <v>-397844.71158159123</v>
      </c>
      <c r="M157" s="108">
        <f t="shared" ref="M157" si="547">L157+M156</f>
        <v>-133180.8259322386</v>
      </c>
      <c r="N157" s="108">
        <f t="shared" ref="N157" si="548">M157+N156</f>
        <v>131483.05971711403</v>
      </c>
      <c r="O157" s="108">
        <f t="shared" ref="O157" si="549">N157+O156</f>
        <v>396146.94536646665</v>
      </c>
      <c r="P157" s="108">
        <f t="shared" ref="P157" si="550">O157+P156</f>
        <v>683238.39000029932</v>
      </c>
      <c r="Q157" s="108">
        <f t="shared" ref="Q157" si="551">P157+Q156</f>
        <v>970329.83463413198</v>
      </c>
      <c r="R157" s="108">
        <f t="shared" ref="R157" si="552">Q157+R156</f>
        <v>1257421.2792679647</v>
      </c>
      <c r="S157" s="108">
        <f t="shared" ref="S157" si="553">R157+S156</f>
        <v>1544512.7239017973</v>
      </c>
      <c r="T157" s="108">
        <f t="shared" ref="T157" si="554">S157+T156</f>
        <v>1831604.16853563</v>
      </c>
      <c r="U157" s="108">
        <f t="shared" ref="U157" si="555">T157+U156</f>
        <v>2118695.6131694629</v>
      </c>
      <c r="V157" s="108">
        <f t="shared" ref="V157" si="556">U157+V156</f>
        <v>2428214.6167877759</v>
      </c>
      <c r="W157" s="108">
        <f t="shared" ref="W157" si="557">V157+W156</f>
        <v>2737733.6204060889</v>
      </c>
      <c r="X157" s="108">
        <f t="shared" ref="X157" si="558">W157+X156</f>
        <v>3047252.6240244019</v>
      </c>
      <c r="Y157" s="108">
        <f t="shared" ref="Y157" si="559">X157+Y156</f>
        <v>3356771.6276427149</v>
      </c>
      <c r="Z157" s="108">
        <f t="shared" ref="Z157" si="560">Y157+Z156</f>
        <v>3666290.6312610279</v>
      </c>
      <c r="AA157" s="156">
        <f t="shared" ref="AA157" si="561">Z157+AA156</f>
        <v>3975809.6348793409</v>
      </c>
    </row>
    <row r="158" spans="1:27" ht="15" hidden="1" customHeight="1" x14ac:dyDescent="0.25">
      <c r="A158" s="355"/>
      <c r="B158" s="176" t="s">
        <v>65</v>
      </c>
      <c r="C158" s="31"/>
      <c r="D158" s="36" t="str">
        <f>IF(D157&lt;0,"",D141)</f>
        <v/>
      </c>
      <c r="E158" s="36" t="str">
        <f t="shared" ref="E158" si="562">IF(E157&lt;0,"",IF(D157&gt;0,"",E141))</f>
        <v/>
      </c>
      <c r="F158" s="36" t="str">
        <f t="shared" ref="F158" si="563">IF(F157&lt;0,"",IF(E157&gt;0,"",F141))</f>
        <v/>
      </c>
      <c r="G158" s="36" t="str">
        <f t="shared" ref="G158" si="564">IF(G157&lt;0,"",IF(F157&gt;0,"",G141))</f>
        <v/>
      </c>
      <c r="H158" s="36" t="str">
        <f t="shared" ref="H158" si="565">IF(H157&lt;0,"",IF(G157&gt;0,"",H141))</f>
        <v/>
      </c>
      <c r="I158" s="36" t="str">
        <f t="shared" ref="I158" si="566">IF(I157&lt;0,"",IF(H157&gt;0,"",I141))</f>
        <v/>
      </c>
      <c r="J158" s="36" t="str">
        <f t="shared" ref="J158" si="567">IF(J157&lt;0,"",IF(I157&gt;0,"",J141))</f>
        <v/>
      </c>
      <c r="K158" s="36" t="str">
        <f t="shared" ref="K158" si="568">IF(K157&lt;0,"",IF(J157&gt;0,"",K141))</f>
        <v/>
      </c>
      <c r="L158" s="36" t="str">
        <f t="shared" ref="L158" si="569">IF(L157&lt;0,"",IF(K157&gt;0,"",L141))</f>
        <v/>
      </c>
      <c r="M158" s="36" t="str">
        <f t="shared" ref="M158" si="570">IF(M157&lt;0,"",IF(L157&gt;0,"",M141))</f>
        <v/>
      </c>
      <c r="N158" s="36">
        <f t="shared" ref="N158" si="571">IF(N157&lt;0,"",IF(M157&gt;0,"",N141))</f>
        <v>11</v>
      </c>
      <c r="O158" s="36" t="str">
        <f t="shared" ref="O158" si="572">IF(O157&lt;0,"",IF(N157&gt;0,"",O141))</f>
        <v/>
      </c>
      <c r="P158" s="36" t="str">
        <f t="shared" ref="P158" si="573">IF(P157&lt;0,"",IF(O157&gt;0,"",P141))</f>
        <v/>
      </c>
      <c r="Q158" s="36" t="str">
        <f t="shared" ref="Q158" si="574">IF(Q157&lt;0,"",IF(P157&gt;0,"",Q141))</f>
        <v/>
      </c>
      <c r="R158" s="36" t="str">
        <f t="shared" ref="R158" si="575">IF(R157&lt;0,"",IF(Q157&gt;0,"",R141))</f>
        <v/>
      </c>
      <c r="S158" s="36" t="str">
        <f t="shared" ref="S158" si="576">IF(S157&lt;0,"",IF(R157&gt;0,"",S141))</f>
        <v/>
      </c>
      <c r="T158" s="36" t="str">
        <f t="shared" ref="T158" si="577">IF(T157&lt;0,"",IF(S157&gt;0,"",T141))</f>
        <v/>
      </c>
      <c r="U158" s="36" t="str">
        <f t="shared" ref="U158" si="578">IF(U157&lt;0,"",IF(T157&gt;0,"",U141))</f>
        <v/>
      </c>
      <c r="V158" s="36" t="str">
        <f t="shared" ref="V158" si="579">IF(V157&lt;0,"",IF(U157&gt;0,"",V141))</f>
        <v/>
      </c>
      <c r="W158" s="36" t="str">
        <f t="shared" ref="W158" si="580">IF(W157&lt;0,"",IF(V157&gt;0,"",W141))</f>
        <v/>
      </c>
      <c r="X158" s="36" t="str">
        <f t="shared" ref="X158" si="581">IF(X157&lt;0,"",IF(W157&gt;0,"",X141))</f>
        <v/>
      </c>
      <c r="Y158" s="36" t="str">
        <f t="shared" ref="Y158" si="582">IF(Y157&lt;0,"",IF(X157&gt;0,"",Y141))</f>
        <v/>
      </c>
      <c r="Z158" s="36" t="str">
        <f t="shared" ref="Z158" si="583">IF(Z157&lt;0,"",IF(Y157&gt;0,"",Z141))</f>
        <v/>
      </c>
      <c r="AA158" s="155" t="str">
        <f t="shared" ref="AA158" si="584">IF(AA157&lt;0,"",IF(Z157&gt;0,"",AA141))</f>
        <v/>
      </c>
    </row>
    <row r="159" spans="1:27" ht="15" hidden="1" customHeight="1" x14ac:dyDescent="0.25">
      <c r="A159" s="355"/>
      <c r="B159" s="177">
        <f>-D151</f>
        <v>-1950000</v>
      </c>
      <c r="C159" s="109"/>
      <c r="D159" s="110">
        <f>D152</f>
        <v>45020.833333333372</v>
      </c>
      <c r="E159" s="110">
        <f>E152</f>
        <v>95020.833333333372</v>
      </c>
      <c r="F159" s="110">
        <f>F152</f>
        <v>145020.83333333337</v>
      </c>
      <c r="G159" s="110">
        <f t="shared" ref="G159:Z159" si="585">G152</f>
        <v>195020.83333333337</v>
      </c>
      <c r="H159" s="110">
        <f t="shared" si="585"/>
        <v>220020.83333333337</v>
      </c>
      <c r="I159" s="110">
        <f t="shared" si="585"/>
        <v>245020.83333333337</v>
      </c>
      <c r="J159" s="110">
        <f t="shared" si="585"/>
        <v>245020.83333333337</v>
      </c>
      <c r="K159" s="110">
        <f t="shared" si="585"/>
        <v>245020.83333333337</v>
      </c>
      <c r="L159" s="110">
        <f t="shared" si="585"/>
        <v>295020.83333333337</v>
      </c>
      <c r="M159" s="110">
        <f t="shared" si="585"/>
        <v>295020.83333333337</v>
      </c>
      <c r="N159" s="110">
        <f t="shared" si="585"/>
        <v>295020.83333333337</v>
      </c>
      <c r="O159" s="110">
        <f t="shared" si="585"/>
        <v>295020.83333333337</v>
      </c>
      <c r="P159" s="110">
        <f t="shared" si="585"/>
        <v>320020.83333333337</v>
      </c>
      <c r="Q159" s="110">
        <f t="shared" si="585"/>
        <v>320020.83333333337</v>
      </c>
      <c r="R159" s="110">
        <f t="shared" si="585"/>
        <v>320020.83333333337</v>
      </c>
      <c r="S159" s="110">
        <f t="shared" si="585"/>
        <v>320020.83333333337</v>
      </c>
      <c r="T159" s="110">
        <f t="shared" si="585"/>
        <v>320020.83333333337</v>
      </c>
      <c r="U159" s="110">
        <f t="shared" si="585"/>
        <v>320020.83333333337</v>
      </c>
      <c r="V159" s="110">
        <f t="shared" si="585"/>
        <v>345020.83333333337</v>
      </c>
      <c r="W159" s="110">
        <f t="shared" si="585"/>
        <v>345020.83333333337</v>
      </c>
      <c r="X159" s="110">
        <f t="shared" si="585"/>
        <v>345020.83333333337</v>
      </c>
      <c r="Y159" s="110">
        <f t="shared" si="585"/>
        <v>345020.83333333337</v>
      </c>
      <c r="Z159" s="110">
        <f t="shared" si="585"/>
        <v>345020.83333333337</v>
      </c>
      <c r="AA159" s="157">
        <f>AA152</f>
        <v>345020.83333333337</v>
      </c>
    </row>
    <row r="160" spans="1:27" x14ac:dyDescent="0.25">
      <c r="A160" s="355"/>
      <c r="B160" s="29"/>
      <c r="C160" s="146"/>
      <c r="D160" s="29"/>
      <c r="E160" s="29"/>
      <c r="F160" s="29"/>
      <c r="G160" s="29"/>
      <c r="H160" s="29"/>
      <c r="I160" s="29"/>
      <c r="J160" s="25"/>
      <c r="K160" s="25"/>
      <c r="L160" s="26"/>
      <c r="M160" s="26"/>
      <c r="N160" s="26"/>
      <c r="O160" s="26"/>
      <c r="P160" s="26"/>
      <c r="Q160" s="26"/>
      <c r="R160" s="26"/>
      <c r="S160" s="26"/>
      <c r="T160" s="26"/>
      <c r="U160" s="26"/>
      <c r="V160" s="26"/>
      <c r="W160" s="26"/>
      <c r="X160" s="26"/>
      <c r="Y160" s="26"/>
      <c r="Z160" s="26"/>
      <c r="AA160" s="158"/>
    </row>
    <row r="161" spans="1:27" x14ac:dyDescent="0.25">
      <c r="A161" s="355"/>
      <c r="B161" s="356" t="s">
        <v>14</v>
      </c>
      <c r="C161" s="356"/>
      <c r="D161" s="356"/>
      <c r="E161" s="357"/>
      <c r="F161" s="26"/>
      <c r="G161" s="26"/>
      <c r="H161" s="26"/>
      <c r="I161" s="26"/>
      <c r="J161" s="26"/>
      <c r="K161" s="26"/>
      <c r="L161" s="26"/>
      <c r="M161" s="26"/>
      <c r="N161" s="26"/>
      <c r="O161" s="26"/>
      <c r="P161" s="26"/>
      <c r="Q161" s="26"/>
      <c r="R161" s="26"/>
      <c r="S161" s="26"/>
      <c r="T161" s="26"/>
      <c r="U161" s="26"/>
      <c r="V161" s="26"/>
      <c r="W161" s="26"/>
      <c r="X161" s="26"/>
      <c r="Y161" s="26"/>
      <c r="Z161" s="26"/>
      <c r="AA161" s="10"/>
    </row>
    <row r="162" spans="1:27" x14ac:dyDescent="0.25">
      <c r="A162" s="355"/>
      <c r="B162" s="325" t="s">
        <v>16</v>
      </c>
      <c r="C162" s="325"/>
      <c r="D162" s="326">
        <f>AVERAGE(D152:AA152)</f>
        <v>275229.16666666663</v>
      </c>
      <c r="E162" s="105">
        <f>AVERAGE(D152:AA152)</f>
        <v>275229.16666666663</v>
      </c>
      <c r="F162" s="1"/>
      <c r="G162" s="26"/>
      <c r="H162" s="1"/>
      <c r="I162" s="1"/>
      <c r="J162" s="26"/>
      <c r="K162" s="26"/>
      <c r="L162" s="26"/>
      <c r="M162" s="26"/>
      <c r="N162" s="26"/>
      <c r="O162" s="26"/>
      <c r="P162" s="26"/>
      <c r="Q162" s="26"/>
      <c r="R162" s="26"/>
      <c r="S162" s="26"/>
      <c r="T162" s="26"/>
      <c r="U162" s="26"/>
      <c r="V162" s="26"/>
      <c r="W162" s="26"/>
      <c r="X162" s="26"/>
      <c r="Y162" s="26"/>
      <c r="Z162" s="26"/>
      <c r="AA162" s="10"/>
    </row>
    <row r="163" spans="1:27" x14ac:dyDescent="0.25">
      <c r="A163" s="355"/>
      <c r="B163" s="325" t="s">
        <v>58</v>
      </c>
      <c r="C163" s="325"/>
      <c r="D163" s="326"/>
      <c r="E163" s="104">
        <f>SUM(D155:AA155)</f>
        <v>10</v>
      </c>
      <c r="F163" s="1"/>
      <c r="G163" s="26"/>
      <c r="H163" s="1"/>
      <c r="I163" s="1"/>
      <c r="J163" s="26"/>
      <c r="K163" s="26"/>
      <c r="L163" s="26"/>
      <c r="M163" s="26"/>
      <c r="N163" s="26"/>
      <c r="O163" s="26"/>
      <c r="P163" s="26"/>
      <c r="Q163" s="26"/>
      <c r="R163" s="26"/>
      <c r="S163" s="26"/>
      <c r="T163" s="26"/>
      <c r="U163" s="26"/>
      <c r="V163" s="26"/>
      <c r="W163" s="26"/>
      <c r="X163" s="26"/>
      <c r="Y163" s="26"/>
      <c r="Z163" s="26"/>
      <c r="AA163" s="10"/>
    </row>
    <row r="164" spans="1:27" x14ac:dyDescent="0.25">
      <c r="A164" s="355"/>
      <c r="B164" s="325" t="s">
        <v>59</v>
      </c>
      <c r="C164" s="325"/>
      <c r="D164" s="326"/>
      <c r="E164" s="129">
        <v>0.1147</v>
      </c>
      <c r="F164" s="1"/>
      <c r="G164" s="26"/>
      <c r="H164" s="1"/>
      <c r="I164" s="1"/>
      <c r="J164" s="26"/>
      <c r="K164" s="26"/>
      <c r="L164" s="26"/>
      <c r="M164" s="26"/>
      <c r="N164" s="26"/>
      <c r="O164" s="26"/>
      <c r="P164" s="26"/>
      <c r="Q164" s="26"/>
      <c r="R164" s="26"/>
      <c r="S164" s="26"/>
      <c r="T164" s="26"/>
      <c r="U164" s="26"/>
      <c r="V164" s="26"/>
      <c r="W164" s="26"/>
      <c r="X164" s="26"/>
      <c r="Y164" s="26"/>
      <c r="Z164" s="26"/>
      <c r="AA164" s="10"/>
    </row>
    <row r="165" spans="1:27" x14ac:dyDescent="0.25">
      <c r="A165" s="355"/>
      <c r="B165" s="325" t="s">
        <v>60</v>
      </c>
      <c r="C165" s="325"/>
      <c r="D165" s="326"/>
      <c r="E165" s="104">
        <f>SUM(D158:AA158)</f>
        <v>11</v>
      </c>
      <c r="F165" s="1"/>
      <c r="G165" s="26"/>
      <c r="H165" s="1"/>
      <c r="I165" s="1"/>
      <c r="J165" s="26"/>
      <c r="K165" s="26"/>
      <c r="L165" s="26"/>
      <c r="M165" s="26"/>
      <c r="N165" s="26"/>
      <c r="O165" s="26"/>
      <c r="P165" s="26"/>
      <c r="Q165" s="26"/>
      <c r="R165" s="26"/>
      <c r="S165" s="26"/>
      <c r="T165" s="26"/>
      <c r="U165" s="26"/>
      <c r="V165" s="26"/>
      <c r="W165" s="26"/>
      <c r="X165" s="26"/>
      <c r="Y165" s="26"/>
      <c r="Z165" s="26"/>
      <c r="AA165" s="10"/>
    </row>
    <row r="166" spans="1:27" x14ac:dyDescent="0.25">
      <c r="A166" s="355"/>
      <c r="B166" s="325" t="s">
        <v>61</v>
      </c>
      <c r="C166" s="325"/>
      <c r="D166" s="326"/>
      <c r="E166" s="105">
        <f>-D151+SUM(D156:AA156)</f>
        <v>3975809.6348793404</v>
      </c>
      <c r="F166" s="1"/>
      <c r="G166" s="26"/>
      <c r="H166" s="1"/>
      <c r="I166" s="1"/>
      <c r="J166" s="26"/>
      <c r="K166" s="26"/>
      <c r="L166" s="26"/>
      <c r="M166" s="26"/>
      <c r="N166" s="26"/>
      <c r="O166" s="26"/>
      <c r="P166" s="26"/>
      <c r="Q166" s="26"/>
      <c r="R166" s="26"/>
      <c r="S166" s="26"/>
      <c r="T166" s="26"/>
      <c r="U166" s="26"/>
      <c r="V166" s="26"/>
      <c r="W166" s="26"/>
      <c r="X166" s="26"/>
      <c r="Y166" s="26"/>
      <c r="Z166" s="26"/>
      <c r="AA166" s="10"/>
    </row>
    <row r="167" spans="1:27" x14ac:dyDescent="0.25">
      <c r="A167" s="355"/>
      <c r="B167" s="353" t="s">
        <v>62</v>
      </c>
      <c r="C167" s="353"/>
      <c r="D167" s="354"/>
      <c r="E167" s="106">
        <f>E166/D151</f>
        <v>2.0388767358355593</v>
      </c>
      <c r="F167" s="1"/>
      <c r="G167" s="26"/>
      <c r="H167" s="1"/>
      <c r="I167" s="1"/>
      <c r="J167" s="26"/>
      <c r="K167" s="26"/>
      <c r="L167" s="26"/>
      <c r="M167" s="26"/>
      <c r="N167" s="26"/>
      <c r="O167" s="26"/>
      <c r="P167" s="26"/>
      <c r="Q167" s="26"/>
      <c r="R167" s="26"/>
      <c r="S167" s="26"/>
      <c r="T167" s="26"/>
      <c r="U167" s="26"/>
      <c r="V167" s="26"/>
      <c r="W167" s="26"/>
      <c r="X167" s="26"/>
      <c r="Y167" s="26"/>
      <c r="Z167" s="26"/>
      <c r="AA167" s="10"/>
    </row>
    <row r="168" spans="1:27" x14ac:dyDescent="0.25">
      <c r="A168" s="355"/>
      <c r="B168" s="353" t="s">
        <v>63</v>
      </c>
      <c r="C168" s="353"/>
      <c r="D168" s="354"/>
      <c r="E168" s="107">
        <f>IRR(B159:AA159,E164)</f>
        <v>0.10408151986174197</v>
      </c>
      <c r="F168" s="1"/>
      <c r="G168" s="26"/>
      <c r="H168" s="1"/>
      <c r="I168" s="1"/>
      <c r="J168" s="26"/>
      <c r="K168" s="26"/>
      <c r="L168" s="26"/>
      <c r="M168" s="26"/>
      <c r="N168" s="26"/>
      <c r="O168" s="26"/>
      <c r="P168" s="26"/>
      <c r="Q168" s="26"/>
      <c r="R168" s="26"/>
      <c r="S168" s="26"/>
      <c r="T168" s="26"/>
      <c r="U168" s="26"/>
      <c r="V168" s="26"/>
      <c r="W168" s="26"/>
      <c r="X168" s="26"/>
      <c r="Y168" s="26"/>
      <c r="Z168" s="26"/>
      <c r="AA168" s="10"/>
    </row>
    <row r="169" spans="1:27" ht="17.25" customHeight="1" x14ac:dyDescent="0.25">
      <c r="A169" s="355">
        <f>Гибкость!E10</f>
        <v>1.4</v>
      </c>
      <c r="B169" s="169"/>
      <c r="C169" s="30" t="s">
        <v>101</v>
      </c>
      <c r="D169" s="31" t="str">
        <f t="shared" ref="D169:AA169" si="586">D140</f>
        <v>1 месяц</v>
      </c>
      <c r="E169" s="31" t="str">
        <f t="shared" si="586"/>
        <v>2 месяц</v>
      </c>
      <c r="F169" s="31" t="str">
        <f t="shared" si="586"/>
        <v>3 месяц</v>
      </c>
      <c r="G169" s="31" t="str">
        <f t="shared" si="586"/>
        <v>4 месяц</v>
      </c>
      <c r="H169" s="31" t="str">
        <f t="shared" si="586"/>
        <v>5 месяц</v>
      </c>
      <c r="I169" s="31" t="str">
        <f t="shared" si="586"/>
        <v>6 месяц</v>
      </c>
      <c r="J169" s="31" t="str">
        <f t="shared" si="586"/>
        <v>7 месяц</v>
      </c>
      <c r="K169" s="31" t="str">
        <f t="shared" si="586"/>
        <v>8 месяц</v>
      </c>
      <c r="L169" s="31" t="str">
        <f t="shared" si="586"/>
        <v>9 месяц</v>
      </c>
      <c r="M169" s="31" t="str">
        <f t="shared" si="586"/>
        <v>10 месяц</v>
      </c>
      <c r="N169" s="31" t="str">
        <f t="shared" si="586"/>
        <v>11 месяц</v>
      </c>
      <c r="O169" s="31" t="str">
        <f t="shared" si="586"/>
        <v>12 месяц</v>
      </c>
      <c r="P169" s="31" t="str">
        <f t="shared" si="586"/>
        <v>13 месяц</v>
      </c>
      <c r="Q169" s="31" t="str">
        <f t="shared" si="586"/>
        <v>14 месяц</v>
      </c>
      <c r="R169" s="31" t="str">
        <f t="shared" si="586"/>
        <v>15 месяц</v>
      </c>
      <c r="S169" s="31" t="str">
        <f t="shared" si="586"/>
        <v>16 месяц</v>
      </c>
      <c r="T169" s="31" t="str">
        <f t="shared" si="586"/>
        <v>17 месяц</v>
      </c>
      <c r="U169" s="31" t="str">
        <f t="shared" si="586"/>
        <v>18 месяц</v>
      </c>
      <c r="V169" s="31" t="str">
        <f t="shared" si="586"/>
        <v>19 месяц</v>
      </c>
      <c r="W169" s="31" t="str">
        <f t="shared" si="586"/>
        <v>20 месяц</v>
      </c>
      <c r="X169" s="31" t="str">
        <f t="shared" si="586"/>
        <v>21 месяц</v>
      </c>
      <c r="Y169" s="31" t="str">
        <f t="shared" si="586"/>
        <v>22 месяц</v>
      </c>
      <c r="Z169" s="31" t="str">
        <f t="shared" si="586"/>
        <v>23 месяц</v>
      </c>
      <c r="AA169" s="31" t="str">
        <f t="shared" si="586"/>
        <v>12 месяц</v>
      </c>
    </row>
    <row r="170" spans="1:27" ht="12" hidden="1" customHeight="1" x14ac:dyDescent="0.25">
      <c r="A170" s="355"/>
      <c r="B170" s="169"/>
      <c r="C170" s="30"/>
      <c r="D170" s="31">
        <v>1</v>
      </c>
      <c r="E170" s="31">
        <v>2</v>
      </c>
      <c r="F170" s="31">
        <v>3</v>
      </c>
      <c r="G170" s="31">
        <v>4</v>
      </c>
      <c r="H170" s="31">
        <v>5</v>
      </c>
      <c r="I170" s="31">
        <v>6</v>
      </c>
      <c r="J170" s="31">
        <v>7</v>
      </c>
      <c r="K170" s="31">
        <v>8</v>
      </c>
      <c r="L170" s="31">
        <v>9</v>
      </c>
      <c r="M170" s="31">
        <v>10</v>
      </c>
      <c r="N170" s="31">
        <v>11</v>
      </c>
      <c r="O170" s="31">
        <v>12</v>
      </c>
      <c r="P170" s="31">
        <v>13</v>
      </c>
      <c r="Q170" s="31">
        <v>14</v>
      </c>
      <c r="R170" s="31">
        <v>15</v>
      </c>
      <c r="S170" s="31">
        <v>16</v>
      </c>
      <c r="T170" s="31">
        <v>17</v>
      </c>
      <c r="U170" s="31">
        <v>18</v>
      </c>
      <c r="V170" s="31">
        <v>19</v>
      </c>
      <c r="W170" s="31">
        <v>20</v>
      </c>
      <c r="X170" s="31">
        <v>21</v>
      </c>
      <c r="Y170" s="31">
        <v>22</v>
      </c>
      <c r="Z170" s="31">
        <v>23</v>
      </c>
      <c r="AA170" s="150">
        <v>24</v>
      </c>
    </row>
    <row r="171" spans="1:27" ht="15" customHeight="1" x14ac:dyDescent="0.25">
      <c r="A171" s="355"/>
      <c r="B171" s="170" t="s">
        <v>35</v>
      </c>
      <c r="C171" s="159">
        <f>SUM(D171:AA171)</f>
        <v>17815000</v>
      </c>
      <c r="D171" s="24">
        <f>Продажи!E41*$A$169</f>
        <v>420000</v>
      </c>
      <c r="E171" s="24">
        <f>Продажи!F41*$A$169</f>
        <v>489999.99999999994</v>
      </c>
      <c r="F171" s="24">
        <f>Продажи!G41*$A$169</f>
        <v>560000</v>
      </c>
      <c r="G171" s="24">
        <f>Продажи!H41*$A$169</f>
        <v>630000</v>
      </c>
      <c r="H171" s="24">
        <f>Продажи!I41*$A$169</f>
        <v>665000</v>
      </c>
      <c r="I171" s="24">
        <f>Продажи!J41*$A$169</f>
        <v>700000</v>
      </c>
      <c r="J171" s="24">
        <f>Продажи!K41*$A$169</f>
        <v>700000</v>
      </c>
      <c r="K171" s="24">
        <f>Продажи!L41*$A$169</f>
        <v>700000</v>
      </c>
      <c r="L171" s="24">
        <f>Продажи!M41*$A$169</f>
        <v>770000</v>
      </c>
      <c r="M171" s="24">
        <f>Продажи!N41*$A$169</f>
        <v>770000</v>
      </c>
      <c r="N171" s="24">
        <f>Продажи!O41*$A$169</f>
        <v>770000</v>
      </c>
      <c r="O171" s="24">
        <f>Продажи!P41*$A$169</f>
        <v>770000</v>
      </c>
      <c r="P171" s="24">
        <f>Продажи!Q41*$A$169</f>
        <v>805000</v>
      </c>
      <c r="Q171" s="24">
        <f>Продажи!R41*$A$169</f>
        <v>805000</v>
      </c>
      <c r="R171" s="24">
        <f>Продажи!S41*$A$169</f>
        <v>805000</v>
      </c>
      <c r="S171" s="24">
        <f>Продажи!T41*$A$169</f>
        <v>805000</v>
      </c>
      <c r="T171" s="24">
        <f>Продажи!U41*$A$169</f>
        <v>805000</v>
      </c>
      <c r="U171" s="24">
        <f>Продажи!V41*$A$169</f>
        <v>805000</v>
      </c>
      <c r="V171" s="24">
        <f>Продажи!W41*$A$169</f>
        <v>840000</v>
      </c>
      <c r="W171" s="24">
        <f>Продажи!X41*$A$169</f>
        <v>840000</v>
      </c>
      <c r="X171" s="24">
        <f>Продажи!Y41*$A$169</f>
        <v>840000</v>
      </c>
      <c r="Y171" s="24">
        <f>Продажи!Z41*$A$169</f>
        <v>840000</v>
      </c>
      <c r="Z171" s="24">
        <f>Продажи!AA41*$A$169</f>
        <v>840000</v>
      </c>
      <c r="AA171" s="24">
        <f>Продажи!AB41*$A$169</f>
        <v>840000</v>
      </c>
    </row>
    <row r="172" spans="1:27" ht="15" customHeight="1" x14ac:dyDescent="0.25">
      <c r="A172" s="355"/>
      <c r="B172" s="170" t="s">
        <v>37</v>
      </c>
      <c r="C172" s="159">
        <f t="shared" ref="C172:C183" si="587">SUM(D172:AA172)</f>
        <v>9682500</v>
      </c>
      <c r="D172" s="24">
        <f>SUM(D173:D178)</f>
        <v>338979.16666666663</v>
      </c>
      <c r="E172" s="24">
        <f t="shared" ref="E172:AA172" si="588">SUM(E173:E178)</f>
        <v>352979.16666666663</v>
      </c>
      <c r="F172" s="24">
        <f t="shared" si="588"/>
        <v>366979.16666666663</v>
      </c>
      <c r="G172" s="24">
        <f t="shared" si="588"/>
        <v>380979.16666666663</v>
      </c>
      <c r="H172" s="24">
        <f t="shared" si="588"/>
        <v>387979.16666666663</v>
      </c>
      <c r="I172" s="24">
        <f t="shared" si="588"/>
        <v>394979.16666666663</v>
      </c>
      <c r="J172" s="24">
        <f t="shared" si="588"/>
        <v>394979.16666666663</v>
      </c>
      <c r="K172" s="24">
        <f t="shared" si="588"/>
        <v>394979.16666666663</v>
      </c>
      <c r="L172" s="24">
        <f t="shared" si="588"/>
        <v>408979.16666666663</v>
      </c>
      <c r="M172" s="24">
        <f t="shared" si="588"/>
        <v>408979.16666666663</v>
      </c>
      <c r="N172" s="24">
        <f t="shared" si="588"/>
        <v>408979.16666666663</v>
      </c>
      <c r="O172" s="24">
        <f t="shared" si="588"/>
        <v>408979.16666666663</v>
      </c>
      <c r="P172" s="24">
        <f t="shared" si="588"/>
        <v>415979.16666666663</v>
      </c>
      <c r="Q172" s="24">
        <f t="shared" si="588"/>
        <v>415979.16666666663</v>
      </c>
      <c r="R172" s="24">
        <f t="shared" si="588"/>
        <v>415979.16666666663</v>
      </c>
      <c r="S172" s="24">
        <f t="shared" si="588"/>
        <v>415979.16666666663</v>
      </c>
      <c r="T172" s="24">
        <f t="shared" si="588"/>
        <v>415979.16666666663</v>
      </c>
      <c r="U172" s="24">
        <f t="shared" si="588"/>
        <v>415979.16666666663</v>
      </c>
      <c r="V172" s="24">
        <f t="shared" si="588"/>
        <v>422979.16666666663</v>
      </c>
      <c r="W172" s="24">
        <f t="shared" si="588"/>
        <v>422979.16666666663</v>
      </c>
      <c r="X172" s="24">
        <f t="shared" si="588"/>
        <v>422979.16666666663</v>
      </c>
      <c r="Y172" s="24">
        <f t="shared" si="588"/>
        <v>422979.16666666663</v>
      </c>
      <c r="Z172" s="24">
        <f t="shared" si="588"/>
        <v>422979.16666666663</v>
      </c>
      <c r="AA172" s="151">
        <f t="shared" si="588"/>
        <v>422979.16666666663</v>
      </c>
    </row>
    <row r="173" spans="1:27" ht="15" customHeight="1" outlineLevel="1" x14ac:dyDescent="0.25">
      <c r="A173" s="355"/>
      <c r="B173" s="171" t="s">
        <v>38</v>
      </c>
      <c r="C173" s="160">
        <f t="shared" si="587"/>
        <v>4032000</v>
      </c>
      <c r="D173" s="28">
        <f>'Ежемесячные затраты'!$F$14</f>
        <v>168000</v>
      </c>
      <c r="E173" s="28">
        <f>'Ежемесячные затраты'!$F$14</f>
        <v>168000</v>
      </c>
      <c r="F173" s="28">
        <f>'Ежемесячные затраты'!$F$14</f>
        <v>168000</v>
      </c>
      <c r="G173" s="28">
        <f>'Ежемесячные затраты'!$F$14</f>
        <v>168000</v>
      </c>
      <c r="H173" s="28">
        <f>'Ежемесячные затраты'!$F$14</f>
        <v>168000</v>
      </c>
      <c r="I173" s="28">
        <f>'Ежемесячные затраты'!$F$14</f>
        <v>168000</v>
      </c>
      <c r="J173" s="28">
        <f>'Ежемесячные затраты'!$F$14</f>
        <v>168000</v>
      </c>
      <c r="K173" s="28">
        <f>'Ежемесячные затраты'!$F$14</f>
        <v>168000</v>
      </c>
      <c r="L173" s="28">
        <f>'Ежемесячные затраты'!$F$14</f>
        <v>168000</v>
      </c>
      <c r="M173" s="28">
        <f>'Ежемесячные затраты'!$F$14</f>
        <v>168000</v>
      </c>
      <c r="N173" s="28">
        <f>'Ежемесячные затраты'!$F$14</f>
        <v>168000</v>
      </c>
      <c r="O173" s="28">
        <f>'Ежемесячные затраты'!$F$14</f>
        <v>168000</v>
      </c>
      <c r="P173" s="28">
        <f>'Ежемесячные затраты'!$F$14</f>
        <v>168000</v>
      </c>
      <c r="Q173" s="28">
        <f>'Ежемесячные затраты'!$F$14</f>
        <v>168000</v>
      </c>
      <c r="R173" s="28">
        <f>'Ежемесячные затраты'!$F$14</f>
        <v>168000</v>
      </c>
      <c r="S173" s="28">
        <f>'Ежемесячные затраты'!$F$14</f>
        <v>168000</v>
      </c>
      <c r="T173" s="28">
        <f>'Ежемесячные затраты'!$F$14</f>
        <v>168000</v>
      </c>
      <c r="U173" s="28">
        <f>'Ежемесячные затраты'!$F$14</f>
        <v>168000</v>
      </c>
      <c r="V173" s="28">
        <f>'Ежемесячные затраты'!$F$14</f>
        <v>168000</v>
      </c>
      <c r="W173" s="28">
        <f>'Ежемесячные затраты'!$F$14</f>
        <v>168000</v>
      </c>
      <c r="X173" s="28">
        <f>'Ежемесячные затраты'!$F$14</f>
        <v>168000</v>
      </c>
      <c r="Y173" s="28">
        <f>'Ежемесячные затраты'!$F$14</f>
        <v>168000</v>
      </c>
      <c r="Z173" s="28">
        <f>'Ежемесячные затраты'!$F$14</f>
        <v>168000</v>
      </c>
      <c r="AA173" s="28">
        <f>'Ежемесячные затраты'!$F$14</f>
        <v>168000</v>
      </c>
    </row>
    <row r="174" spans="1:27" ht="15" customHeight="1" outlineLevel="1" x14ac:dyDescent="0.25">
      <c r="A174" s="355"/>
      <c r="B174" s="171" t="s">
        <v>48</v>
      </c>
      <c r="C174" s="160">
        <f t="shared" si="587"/>
        <v>1680000</v>
      </c>
      <c r="D174" s="28">
        <f>'Ежемесячные затраты'!$F$12</f>
        <v>70000</v>
      </c>
      <c r="E174" s="28">
        <f>'Ежемесячные затраты'!$F$12</f>
        <v>70000</v>
      </c>
      <c r="F174" s="28">
        <f>'Ежемесячные затраты'!$F$12</f>
        <v>70000</v>
      </c>
      <c r="G174" s="28">
        <f>'Ежемесячные затраты'!$F$12</f>
        <v>70000</v>
      </c>
      <c r="H174" s="28">
        <f>'Ежемесячные затраты'!$F$12</f>
        <v>70000</v>
      </c>
      <c r="I174" s="28">
        <f>'Ежемесячные затраты'!$F$12</f>
        <v>70000</v>
      </c>
      <c r="J174" s="28">
        <f>'Ежемесячные затраты'!$F$12</f>
        <v>70000</v>
      </c>
      <c r="K174" s="28">
        <f>'Ежемесячные затраты'!$F$12</f>
        <v>70000</v>
      </c>
      <c r="L174" s="28">
        <f>'Ежемесячные затраты'!$F$12</f>
        <v>70000</v>
      </c>
      <c r="M174" s="28">
        <f>'Ежемесячные затраты'!$F$12</f>
        <v>70000</v>
      </c>
      <c r="N174" s="28">
        <f>'Ежемесячные затраты'!$F$12</f>
        <v>70000</v>
      </c>
      <c r="O174" s="28">
        <f>'Ежемесячные затраты'!$F$12</f>
        <v>70000</v>
      </c>
      <c r="P174" s="28">
        <f>'Ежемесячные затраты'!$F$12</f>
        <v>70000</v>
      </c>
      <c r="Q174" s="28">
        <f>'Ежемесячные затраты'!$F$12</f>
        <v>70000</v>
      </c>
      <c r="R174" s="28">
        <f>'Ежемесячные затраты'!$F$12</f>
        <v>70000</v>
      </c>
      <c r="S174" s="28">
        <f>'Ежемесячные затраты'!$F$12</f>
        <v>70000</v>
      </c>
      <c r="T174" s="28">
        <f>'Ежемесячные затраты'!$F$12</f>
        <v>70000</v>
      </c>
      <c r="U174" s="28">
        <f>'Ежемесячные затраты'!$F$12</f>
        <v>70000</v>
      </c>
      <c r="V174" s="28">
        <f>'Ежемесячные затраты'!$F$12</f>
        <v>70000</v>
      </c>
      <c r="W174" s="28">
        <f>'Ежемесячные затраты'!$F$12</f>
        <v>70000</v>
      </c>
      <c r="X174" s="28">
        <f>'Ежемесячные затраты'!$F$12</f>
        <v>70000</v>
      </c>
      <c r="Y174" s="28">
        <f>'Ежемесячные затраты'!$F$12</f>
        <v>70000</v>
      </c>
      <c r="Z174" s="28">
        <f>'Ежемесячные затраты'!$F$12</f>
        <v>70000</v>
      </c>
      <c r="AA174" s="152">
        <f>'Ежемесячные затраты'!$F$12</f>
        <v>70000</v>
      </c>
    </row>
    <row r="175" spans="1:27" ht="15" customHeight="1" outlineLevel="1" x14ac:dyDescent="0.25">
      <c r="A175" s="355"/>
      <c r="B175" s="171" t="s">
        <v>42</v>
      </c>
      <c r="C175" s="160">
        <f t="shared" si="587"/>
        <v>407500.00000000012</v>
      </c>
      <c r="D175" s="28">
        <f>'Ежемесячные затраты'!$F$30</f>
        <v>16979.166666666668</v>
      </c>
      <c r="E175" s="28">
        <f>'Ежемесячные затраты'!$F$30</f>
        <v>16979.166666666668</v>
      </c>
      <c r="F175" s="28">
        <f>'Ежемесячные затраты'!$F$30</f>
        <v>16979.166666666668</v>
      </c>
      <c r="G175" s="28">
        <f>'Ежемесячные затраты'!$F$30</f>
        <v>16979.166666666668</v>
      </c>
      <c r="H175" s="28">
        <f>'Ежемесячные затраты'!$F$30</f>
        <v>16979.166666666668</v>
      </c>
      <c r="I175" s="28">
        <f>'Ежемесячные затраты'!$F$30</f>
        <v>16979.166666666668</v>
      </c>
      <c r="J175" s="28">
        <f>'Ежемесячные затраты'!$F$30</f>
        <v>16979.166666666668</v>
      </c>
      <c r="K175" s="28">
        <f>'Ежемесячные затраты'!$F$30</f>
        <v>16979.166666666668</v>
      </c>
      <c r="L175" s="28">
        <f>'Ежемесячные затраты'!$F$30</f>
        <v>16979.166666666668</v>
      </c>
      <c r="M175" s="28">
        <f>'Ежемесячные затраты'!$F$30</f>
        <v>16979.166666666668</v>
      </c>
      <c r="N175" s="28">
        <f>'Ежемесячные затраты'!$F$30</f>
        <v>16979.166666666668</v>
      </c>
      <c r="O175" s="28">
        <f>'Ежемесячные затраты'!$F$30</f>
        <v>16979.166666666668</v>
      </c>
      <c r="P175" s="28">
        <f>'Ежемесячные затраты'!$F$30</f>
        <v>16979.166666666668</v>
      </c>
      <c r="Q175" s="28">
        <f>'Ежемесячные затраты'!$F$30</f>
        <v>16979.166666666668</v>
      </c>
      <c r="R175" s="28">
        <f>'Ежемесячные затраты'!$F$30</f>
        <v>16979.166666666668</v>
      </c>
      <c r="S175" s="28">
        <f>'Ежемесячные затраты'!$F$30</f>
        <v>16979.166666666668</v>
      </c>
      <c r="T175" s="28">
        <f>'Ежемесячные затраты'!$F$30</f>
        <v>16979.166666666668</v>
      </c>
      <c r="U175" s="28">
        <f>'Ежемесячные затраты'!$F$30</f>
        <v>16979.166666666668</v>
      </c>
      <c r="V175" s="28">
        <f>'Ежемесячные затраты'!$F$30</f>
        <v>16979.166666666668</v>
      </c>
      <c r="W175" s="28">
        <f>'Ежемесячные затраты'!$F$30</f>
        <v>16979.166666666668</v>
      </c>
      <c r="X175" s="28">
        <f>'Ежемесячные затраты'!$F$30</f>
        <v>16979.166666666668</v>
      </c>
      <c r="Y175" s="28">
        <f>'Ежемесячные затраты'!$F$30</f>
        <v>16979.166666666668</v>
      </c>
      <c r="Z175" s="28">
        <f>'Ежемесячные затраты'!$F$30</f>
        <v>16979.166666666668</v>
      </c>
      <c r="AA175" s="152">
        <f>'Ежемесячные затраты'!$F$30</f>
        <v>16979.166666666668</v>
      </c>
    </row>
    <row r="176" spans="1:27" ht="15" customHeight="1" outlineLevel="1" x14ac:dyDescent="0.25">
      <c r="A176" s="355"/>
      <c r="B176" s="171" t="s">
        <v>46</v>
      </c>
      <c r="C176" s="160">
        <f t="shared" si="587"/>
        <v>0</v>
      </c>
      <c r="D176" s="28">
        <f>D171*'Ежемесячные затраты'!$E$32</f>
        <v>0</v>
      </c>
      <c r="E176" s="28">
        <f>E171*'Ежемесячные затраты'!$E$32</f>
        <v>0</v>
      </c>
      <c r="F176" s="28">
        <f>F171*'Ежемесячные затраты'!$E$32</f>
        <v>0</v>
      </c>
      <c r="G176" s="28">
        <f>G171*'Ежемесячные затраты'!$E$32</f>
        <v>0</v>
      </c>
      <c r="H176" s="28">
        <f>H171*'Ежемесячные затраты'!$E$32</f>
        <v>0</v>
      </c>
      <c r="I176" s="28">
        <f>I171*'Ежемесячные затраты'!$E$32</f>
        <v>0</v>
      </c>
      <c r="J176" s="28">
        <f>J171*'Ежемесячные затраты'!$E$32</f>
        <v>0</v>
      </c>
      <c r="K176" s="28">
        <f>K171*'Ежемесячные затраты'!$E$32</f>
        <v>0</v>
      </c>
      <c r="L176" s="28">
        <f>L171*'Ежемесячные затраты'!$E$32</f>
        <v>0</v>
      </c>
      <c r="M176" s="28">
        <f>M171*'Ежемесячные затраты'!$E$32</f>
        <v>0</v>
      </c>
      <c r="N176" s="28">
        <f>N171*'Ежемесячные затраты'!$E$32</f>
        <v>0</v>
      </c>
      <c r="O176" s="28">
        <f>O171*'Ежемесячные затраты'!$E$32</f>
        <v>0</v>
      </c>
      <c r="P176" s="28">
        <f>P171*'Ежемесячные затраты'!$E$32</f>
        <v>0</v>
      </c>
      <c r="Q176" s="28">
        <f>Q171*'Ежемесячные затраты'!$E$32</f>
        <v>0</v>
      </c>
      <c r="R176" s="28">
        <f>R171*'Ежемесячные затраты'!$E$32</f>
        <v>0</v>
      </c>
      <c r="S176" s="28">
        <f>S171*'Ежемесячные затраты'!$E$32</f>
        <v>0</v>
      </c>
      <c r="T176" s="28">
        <f>T171*'Ежемесячные затраты'!$E$32</f>
        <v>0</v>
      </c>
      <c r="U176" s="28">
        <f>U171*'Ежемесячные затраты'!$E$32</f>
        <v>0</v>
      </c>
      <c r="V176" s="28">
        <f>V171*'Ежемесячные затраты'!$E$32</f>
        <v>0</v>
      </c>
      <c r="W176" s="28">
        <f>W171*'Ежемесячные затраты'!$E$32</f>
        <v>0</v>
      </c>
      <c r="X176" s="28">
        <f>X171*'Ежемесячные затраты'!$E$32</f>
        <v>0</v>
      </c>
      <c r="Y176" s="28">
        <f>Y171*'Ежемесячные затраты'!$E$32</f>
        <v>0</v>
      </c>
      <c r="Z176" s="28">
        <f>Z171*'Ежемесячные затраты'!$E$32</f>
        <v>0</v>
      </c>
      <c r="AA176" s="152">
        <f>AA171*'Ежемесячные затраты'!$E$32</f>
        <v>0</v>
      </c>
    </row>
    <row r="177" spans="1:27" ht="15" customHeight="1" outlineLevel="1" x14ac:dyDescent="0.25">
      <c r="A177" s="355"/>
      <c r="B177" s="171" t="s">
        <v>76</v>
      </c>
      <c r="C177" s="160">
        <f t="shared" si="587"/>
        <v>3563000</v>
      </c>
      <c r="D177" s="28">
        <f>Продажи!E28*$A$169/(1+Продажи!$D$27)+Продажи!E32*$A$169/(1+Продажи!$D$31)+Продажи!E36*$A$169/(1+Продажи!$D$35)+Продажи!E40*$A$169/(1+Продажи!$D$39)</f>
        <v>84000</v>
      </c>
      <c r="E177" s="28">
        <f>Продажи!F28*$A$169/(1+Продажи!$D$27)+Продажи!F32*$A$169/(1+Продажи!$D$31)+Продажи!F36*$A$169/(1+Продажи!$D$35)+Продажи!F40*$A$169/(1+Продажи!$D$39)</f>
        <v>98000</v>
      </c>
      <c r="F177" s="28">
        <f>Продажи!G28*$A$169/(1+Продажи!$D$27)+Продажи!G32*$A$169/(1+Продажи!$D$31)+Продажи!G36*$A$169/(1+Продажи!$D$35)+Продажи!G40*$A$169/(1+Продажи!$D$39)</f>
        <v>112000</v>
      </c>
      <c r="G177" s="28">
        <f>Продажи!H28*$A$169/(1+Продажи!$D$27)+Продажи!H32*$A$169/(1+Продажи!$D$31)+Продажи!H36*$A$169/(1+Продажи!$D$35)+Продажи!H40*$A$169/(1+Продажи!$D$39)</f>
        <v>126000</v>
      </c>
      <c r="H177" s="28">
        <f>Продажи!I28*$A$169/(1+Продажи!$D$27)+Продажи!I32*$A$169/(1+Продажи!$D$31)+Продажи!I36*$A$169/(1+Продажи!$D$35)+Продажи!I40*$A$169/(1+Продажи!$D$39)</f>
        <v>133000</v>
      </c>
      <c r="I177" s="28">
        <f>Продажи!J28*$A$169/(1+Продажи!$D$27)+Продажи!J32*$A$169/(1+Продажи!$D$31)+Продажи!J36*$A$169/(1+Продажи!$D$35)+Продажи!J40*$A$169/(1+Продажи!$D$39)</f>
        <v>140000</v>
      </c>
      <c r="J177" s="28">
        <f>Продажи!K28*$A$169/(1+Продажи!$D$27)+Продажи!K32*$A$169/(1+Продажи!$D$31)+Продажи!K36*$A$169/(1+Продажи!$D$35)+Продажи!K40*$A$169/(1+Продажи!$D$39)</f>
        <v>140000</v>
      </c>
      <c r="K177" s="28">
        <f>Продажи!L28*$A$169/(1+Продажи!$D$27)+Продажи!L32*$A$169/(1+Продажи!$D$31)+Продажи!L36*$A$169/(1+Продажи!$D$35)+Продажи!L40*$A$169/(1+Продажи!$D$39)</f>
        <v>140000</v>
      </c>
      <c r="L177" s="28">
        <f>Продажи!M28*$A$169/(1+Продажи!$D$27)+Продажи!M32*$A$169/(1+Продажи!$D$31)+Продажи!M36*$A$169/(1+Продажи!$D$35)+Продажи!M40*$A$169/(1+Продажи!$D$39)</f>
        <v>154000</v>
      </c>
      <c r="M177" s="28">
        <f>Продажи!N28*$A$169/(1+Продажи!$D$27)+Продажи!N32*$A$169/(1+Продажи!$D$31)+Продажи!N36*$A$169/(1+Продажи!$D$35)+Продажи!N40*$A$169/(1+Продажи!$D$39)</f>
        <v>154000</v>
      </c>
      <c r="N177" s="28">
        <f>Продажи!O28*$A$169/(1+Продажи!$D$27)+Продажи!O32*$A$169/(1+Продажи!$D$31)+Продажи!O36*$A$169/(1+Продажи!$D$35)+Продажи!O40*$A$169/(1+Продажи!$D$39)</f>
        <v>154000</v>
      </c>
      <c r="O177" s="28">
        <f>Продажи!P28*$A$169/(1+Продажи!$D$27)+Продажи!P32*$A$169/(1+Продажи!$D$31)+Продажи!P36*$A$169/(1+Продажи!$D$35)+Продажи!P40*$A$169/(1+Продажи!$D$39)</f>
        <v>154000</v>
      </c>
      <c r="P177" s="28">
        <f>Продажи!Q28*$A$169/(1+Продажи!$D$27)+Продажи!Q32*$A$169/(1+Продажи!$D$31)+Продажи!Q36*$A$169/(1+Продажи!$D$35)+Продажи!Q40*$A$169/(1+Продажи!$D$39)</f>
        <v>161000</v>
      </c>
      <c r="Q177" s="28">
        <f>Продажи!R28*$A$169/(1+Продажи!$D$27)+Продажи!R32*$A$169/(1+Продажи!$D$31)+Продажи!R36*$A$169/(1+Продажи!$D$35)+Продажи!R40*$A$169/(1+Продажи!$D$39)</f>
        <v>161000</v>
      </c>
      <c r="R177" s="28">
        <f>Продажи!S28*$A$169/(1+Продажи!$D$27)+Продажи!S32*$A$169/(1+Продажи!$D$31)+Продажи!S36*$A$169/(1+Продажи!$D$35)+Продажи!S40*$A$169/(1+Продажи!$D$39)</f>
        <v>161000</v>
      </c>
      <c r="S177" s="28">
        <f>Продажи!T28*$A$169/(1+Продажи!$D$27)+Продажи!T32*$A$169/(1+Продажи!$D$31)+Продажи!T36*$A$169/(1+Продажи!$D$35)+Продажи!T40*$A$169/(1+Продажи!$D$39)</f>
        <v>161000</v>
      </c>
      <c r="T177" s="28">
        <f>Продажи!U28*$A$169/(1+Продажи!$D$27)+Продажи!U32*$A$169/(1+Продажи!$D$31)+Продажи!U36*$A$169/(1+Продажи!$D$35)+Продажи!U40*$A$169/(1+Продажи!$D$39)</f>
        <v>161000</v>
      </c>
      <c r="U177" s="28">
        <f>Продажи!V28*$A$169/(1+Продажи!$D$27)+Продажи!V32*$A$169/(1+Продажи!$D$31)+Продажи!V36*$A$169/(1+Продажи!$D$35)+Продажи!V40*$A$169/(1+Продажи!$D$39)</f>
        <v>161000</v>
      </c>
      <c r="V177" s="28">
        <f>Продажи!W28*$A$169/(1+Продажи!$D$27)+Продажи!W32*$A$169/(1+Продажи!$D$31)+Продажи!W36*$A$169/(1+Продажи!$D$35)+Продажи!W40*$A$169/(1+Продажи!$D$39)</f>
        <v>168000</v>
      </c>
      <c r="W177" s="28">
        <f>Продажи!X28*$A$169/(1+Продажи!$D$27)+Продажи!X32*$A$169/(1+Продажи!$D$31)+Продажи!X36*$A$169/(1+Продажи!$D$35)+Продажи!X40*$A$169/(1+Продажи!$D$39)</f>
        <v>168000</v>
      </c>
      <c r="X177" s="28">
        <f>Продажи!Y28*$A$169/(1+Продажи!$D$27)+Продажи!Y32*$A$169/(1+Продажи!$D$31)+Продажи!Y36*$A$169/(1+Продажи!$D$35)+Продажи!Y40*$A$169/(1+Продажи!$D$39)</f>
        <v>168000</v>
      </c>
      <c r="Y177" s="28">
        <f>Продажи!Z28*$A$169/(1+Продажи!$D$27)+Продажи!Z32*$A$169/(1+Продажи!$D$31)+Продажи!Z36*$A$169/(1+Продажи!$D$35)+Продажи!Z40*$A$169/(1+Продажи!$D$39)</f>
        <v>168000</v>
      </c>
      <c r="Z177" s="28">
        <f>Продажи!AA28*$A$169/(1+Продажи!$D$27)+Продажи!AA32*$A$169/(1+Продажи!$D$31)+Продажи!AA36*$A$169/(1+Продажи!$D$35)+Продажи!AA40*$A$169/(1+Продажи!$D$39)</f>
        <v>168000</v>
      </c>
      <c r="AA177" s="28">
        <f>Продажи!AB28*$A$169/(1+Продажи!$D$27)+Продажи!AB32*$A$169/(1+Продажи!$D$31)+Продажи!AB36*$A$169/(1+Продажи!$D$35)+Продажи!AB40*$A$169/(1+Продажи!$D$39)</f>
        <v>168000</v>
      </c>
    </row>
    <row r="178" spans="1:27" ht="15" customHeight="1" outlineLevel="1" x14ac:dyDescent="0.25">
      <c r="A178" s="355"/>
      <c r="B178" s="172" t="s">
        <v>104</v>
      </c>
      <c r="C178" s="160">
        <f t="shared" si="587"/>
        <v>0</v>
      </c>
      <c r="D178" s="28">
        <f>IF('Входящие данные'!$E$13=0,0,Кредитование!$D$8)</f>
        <v>0</v>
      </c>
      <c r="E178" s="28">
        <f>$D$178</f>
        <v>0</v>
      </c>
      <c r="F178" s="28">
        <f t="shared" ref="F178:AA178" si="589">$D$178</f>
        <v>0</v>
      </c>
      <c r="G178" s="28">
        <f t="shared" si="589"/>
        <v>0</v>
      </c>
      <c r="H178" s="28">
        <f t="shared" si="589"/>
        <v>0</v>
      </c>
      <c r="I178" s="28">
        <f t="shared" si="589"/>
        <v>0</v>
      </c>
      <c r="J178" s="28">
        <f t="shared" si="589"/>
        <v>0</v>
      </c>
      <c r="K178" s="28">
        <f t="shared" si="589"/>
        <v>0</v>
      </c>
      <c r="L178" s="28">
        <f t="shared" si="589"/>
        <v>0</v>
      </c>
      <c r="M178" s="28">
        <f t="shared" si="589"/>
        <v>0</v>
      </c>
      <c r="N178" s="28">
        <f t="shared" si="589"/>
        <v>0</v>
      </c>
      <c r="O178" s="28">
        <f t="shared" si="589"/>
        <v>0</v>
      </c>
      <c r="P178" s="28">
        <f t="shared" si="589"/>
        <v>0</v>
      </c>
      <c r="Q178" s="28">
        <f t="shared" si="589"/>
        <v>0</v>
      </c>
      <c r="R178" s="28">
        <f t="shared" si="589"/>
        <v>0</v>
      </c>
      <c r="S178" s="28">
        <f t="shared" si="589"/>
        <v>0</v>
      </c>
      <c r="T178" s="28">
        <f t="shared" si="589"/>
        <v>0</v>
      </c>
      <c r="U178" s="28">
        <f t="shared" si="589"/>
        <v>0</v>
      </c>
      <c r="V178" s="28">
        <f t="shared" si="589"/>
        <v>0</v>
      </c>
      <c r="W178" s="28">
        <f t="shared" si="589"/>
        <v>0</v>
      </c>
      <c r="X178" s="28">
        <f t="shared" si="589"/>
        <v>0</v>
      </c>
      <c r="Y178" s="28">
        <f t="shared" si="589"/>
        <v>0</v>
      </c>
      <c r="Z178" s="28">
        <f t="shared" si="589"/>
        <v>0</v>
      </c>
      <c r="AA178" s="28">
        <f t="shared" si="589"/>
        <v>0</v>
      </c>
    </row>
    <row r="179" spans="1:27" ht="15" customHeight="1" outlineLevel="1" x14ac:dyDescent="0.25">
      <c r="A179" s="355"/>
      <c r="B179" s="173" t="s">
        <v>45</v>
      </c>
      <c r="C179" s="161" t="e">
        <f t="shared" si="587"/>
        <v>#REF!</v>
      </c>
      <c r="D179" s="28" t="e">
        <f>'Ежемесячные затраты'!$F$26+'Ежемесячные затраты'!#REF!</f>
        <v>#REF!</v>
      </c>
      <c r="E179" s="28" t="e">
        <f>'Ежемесячные затраты'!$F$26+'Ежемесячные затраты'!#REF!</f>
        <v>#REF!</v>
      </c>
      <c r="F179" s="28" t="e">
        <f>'Ежемесячные затраты'!$F$26+'Ежемесячные затраты'!#REF!</f>
        <v>#REF!</v>
      </c>
      <c r="G179" s="28" t="e">
        <f>'Ежемесячные затраты'!$F$26+'Ежемесячные затраты'!#REF!</f>
        <v>#REF!</v>
      </c>
      <c r="H179" s="28" t="e">
        <f>'Ежемесячные затраты'!$F$26+'Ежемесячные затраты'!#REF!</f>
        <v>#REF!</v>
      </c>
      <c r="I179" s="28" t="e">
        <f>'Ежемесячные затраты'!$F$26+'Ежемесячные затраты'!#REF!</f>
        <v>#REF!</v>
      </c>
      <c r="J179" s="28" t="e">
        <f>'Ежемесячные затраты'!$F$26+'Ежемесячные затраты'!#REF!</f>
        <v>#REF!</v>
      </c>
      <c r="K179" s="28" t="e">
        <f>'Ежемесячные затраты'!$F$26+'Ежемесячные затраты'!#REF!</f>
        <v>#REF!</v>
      </c>
      <c r="L179" s="28" t="e">
        <f>'Ежемесячные затраты'!$F$26+'Ежемесячные затраты'!#REF!</f>
        <v>#REF!</v>
      </c>
      <c r="M179" s="28" t="e">
        <f>'Ежемесячные затраты'!$F$26+'Ежемесячные затраты'!#REF!</f>
        <v>#REF!</v>
      </c>
      <c r="N179" s="28" t="e">
        <f>'Ежемесячные затраты'!$F$26+'Ежемесячные затраты'!#REF!</f>
        <v>#REF!</v>
      </c>
      <c r="O179" s="28" t="e">
        <f>'Ежемесячные затраты'!$F$26+'Ежемесячные затраты'!#REF!</f>
        <v>#REF!</v>
      </c>
      <c r="P179" s="28" t="e">
        <f>'Ежемесячные затраты'!$F$26+'Ежемесячные затраты'!#REF!</f>
        <v>#REF!</v>
      </c>
      <c r="Q179" s="28" t="e">
        <f>'Ежемесячные затраты'!$F$26+'Ежемесячные затраты'!#REF!</f>
        <v>#REF!</v>
      </c>
      <c r="R179" s="28" t="e">
        <f>'Ежемесячные затраты'!$F$26+'Ежемесячные затраты'!#REF!</f>
        <v>#REF!</v>
      </c>
      <c r="S179" s="28" t="e">
        <f>'Ежемесячные затраты'!$F$26+'Ежемесячные затраты'!#REF!</f>
        <v>#REF!</v>
      </c>
      <c r="T179" s="28" t="e">
        <f>'Ежемесячные затраты'!$F$26+'Ежемесячные затраты'!#REF!</f>
        <v>#REF!</v>
      </c>
      <c r="U179" s="28" t="e">
        <f>'Ежемесячные затраты'!$F$26+'Ежемесячные затраты'!#REF!</f>
        <v>#REF!</v>
      </c>
      <c r="V179" s="28" t="e">
        <f>'Ежемесячные затраты'!$F$26+'Ежемесячные затраты'!#REF!</f>
        <v>#REF!</v>
      </c>
      <c r="W179" s="28" t="e">
        <f>'Ежемесячные затраты'!$F$26+'Ежемесячные затраты'!#REF!</f>
        <v>#REF!</v>
      </c>
      <c r="X179" s="28" t="e">
        <f>'Ежемесячные затраты'!$F$26+'Ежемесячные затраты'!#REF!</f>
        <v>#REF!</v>
      </c>
      <c r="Y179" s="28" t="e">
        <f>'Ежемесячные затраты'!$F$26+'Ежемесячные затраты'!#REF!</f>
        <v>#REF!</v>
      </c>
      <c r="Z179" s="28" t="e">
        <f>'Ежемесячные затраты'!$F$26+'Ежемесячные затраты'!#REF!</f>
        <v>#REF!</v>
      </c>
      <c r="AA179" s="28" t="e">
        <f>'Ежемесячные затраты'!$F$26+'Ежемесячные затраты'!#REF!</f>
        <v>#REF!</v>
      </c>
    </row>
    <row r="180" spans="1:27" ht="15.75" customHeight="1" x14ac:dyDescent="0.25">
      <c r="A180" s="355"/>
      <c r="B180" s="173" t="s">
        <v>4</v>
      </c>
      <c r="C180" s="161">
        <f t="shared" si="587"/>
        <v>1950000</v>
      </c>
      <c r="D180" s="33">
        <f>'Инвестиции на орг-цию бизнеса'!$E$15</f>
        <v>1950000</v>
      </c>
      <c r="E180" s="33"/>
      <c r="F180" s="33"/>
      <c r="G180" s="33"/>
      <c r="H180" s="33"/>
      <c r="I180" s="33"/>
      <c r="J180" s="33"/>
      <c r="K180" s="33"/>
      <c r="L180" s="33"/>
      <c r="M180" s="33"/>
      <c r="N180" s="33"/>
      <c r="O180" s="33"/>
      <c r="P180" s="33"/>
      <c r="Q180" s="33"/>
      <c r="R180" s="33"/>
      <c r="S180" s="33"/>
      <c r="T180" s="33"/>
      <c r="U180" s="33"/>
      <c r="V180" s="33"/>
      <c r="W180" s="33"/>
      <c r="X180" s="33"/>
      <c r="Y180" s="33"/>
      <c r="Z180" s="33"/>
      <c r="AA180" s="153"/>
    </row>
    <row r="181" spans="1:27" ht="15.75" customHeight="1" x14ac:dyDescent="0.25">
      <c r="A181" s="355"/>
      <c r="B181" s="174" t="s">
        <v>19</v>
      </c>
      <c r="C181" s="162">
        <f t="shared" si="587"/>
        <v>8132499.9999999981</v>
      </c>
      <c r="D181" s="51">
        <f t="shared" ref="D181:AA181" si="590">D171-D172</f>
        <v>81020.833333333372</v>
      </c>
      <c r="E181" s="51">
        <f t="shared" si="590"/>
        <v>137020.83333333331</v>
      </c>
      <c r="F181" s="51">
        <f t="shared" si="590"/>
        <v>193020.83333333337</v>
      </c>
      <c r="G181" s="51">
        <f t="shared" si="590"/>
        <v>249020.83333333337</v>
      </c>
      <c r="H181" s="51">
        <f t="shared" si="590"/>
        <v>277020.83333333337</v>
      </c>
      <c r="I181" s="51">
        <f t="shared" si="590"/>
        <v>305020.83333333337</v>
      </c>
      <c r="J181" s="51">
        <f t="shared" si="590"/>
        <v>305020.83333333337</v>
      </c>
      <c r="K181" s="51">
        <f t="shared" si="590"/>
        <v>305020.83333333337</v>
      </c>
      <c r="L181" s="51">
        <f t="shared" si="590"/>
        <v>361020.83333333337</v>
      </c>
      <c r="M181" s="51">
        <f t="shared" si="590"/>
        <v>361020.83333333337</v>
      </c>
      <c r="N181" s="51">
        <f t="shared" si="590"/>
        <v>361020.83333333337</v>
      </c>
      <c r="O181" s="51">
        <f t="shared" si="590"/>
        <v>361020.83333333337</v>
      </c>
      <c r="P181" s="51">
        <f t="shared" si="590"/>
        <v>389020.83333333337</v>
      </c>
      <c r="Q181" s="51">
        <f t="shared" si="590"/>
        <v>389020.83333333337</v>
      </c>
      <c r="R181" s="51">
        <f t="shared" si="590"/>
        <v>389020.83333333337</v>
      </c>
      <c r="S181" s="51">
        <f t="shared" si="590"/>
        <v>389020.83333333337</v>
      </c>
      <c r="T181" s="51">
        <f t="shared" si="590"/>
        <v>389020.83333333337</v>
      </c>
      <c r="U181" s="51">
        <f t="shared" si="590"/>
        <v>389020.83333333337</v>
      </c>
      <c r="V181" s="51">
        <f t="shared" si="590"/>
        <v>417020.83333333337</v>
      </c>
      <c r="W181" s="51">
        <f t="shared" si="590"/>
        <v>417020.83333333337</v>
      </c>
      <c r="X181" s="51">
        <f t="shared" si="590"/>
        <v>417020.83333333337</v>
      </c>
      <c r="Y181" s="51">
        <f t="shared" si="590"/>
        <v>417020.83333333337</v>
      </c>
      <c r="Z181" s="51">
        <f t="shared" si="590"/>
        <v>417020.83333333337</v>
      </c>
      <c r="AA181" s="154">
        <f t="shared" si="590"/>
        <v>417020.83333333337</v>
      </c>
    </row>
    <row r="182" spans="1:27" ht="15.75" customHeight="1" x14ac:dyDescent="0.25">
      <c r="A182" s="355"/>
      <c r="B182" s="175" t="s">
        <v>20</v>
      </c>
      <c r="C182" s="162">
        <f t="shared" si="587"/>
        <v>88454250.000000015</v>
      </c>
      <c r="D182" s="51">
        <f>D181</f>
        <v>81020.833333333372</v>
      </c>
      <c r="E182" s="51">
        <f>D182+E181</f>
        <v>218041.66666666669</v>
      </c>
      <c r="F182" s="51">
        <f>E182+F181</f>
        <v>411062.50000000006</v>
      </c>
      <c r="G182" s="51">
        <f t="shared" ref="G182" si="591">F182+G181</f>
        <v>660083.33333333349</v>
      </c>
      <c r="H182" s="51">
        <f t="shared" ref="H182" si="592">G182+H181</f>
        <v>937104.16666666686</v>
      </c>
      <c r="I182" s="51">
        <f t="shared" ref="I182" si="593">H182+I181</f>
        <v>1242125.0000000002</v>
      </c>
      <c r="J182" s="51">
        <f t="shared" ref="J182" si="594">I182+J181</f>
        <v>1547145.8333333335</v>
      </c>
      <c r="K182" s="51">
        <f t="shared" ref="K182" si="595">J182+K181</f>
        <v>1852166.666666667</v>
      </c>
      <c r="L182" s="51">
        <f t="shared" ref="L182" si="596">K182+L181</f>
        <v>2213187.5000000005</v>
      </c>
      <c r="M182" s="51">
        <f t="shared" ref="M182" si="597">L182+M181</f>
        <v>2574208.333333334</v>
      </c>
      <c r="N182" s="51">
        <f t="shared" ref="N182" si="598">M182+N181</f>
        <v>2935229.1666666674</v>
      </c>
      <c r="O182" s="51">
        <f t="shared" ref="O182" si="599">N182+O181</f>
        <v>3296250.0000000009</v>
      </c>
      <c r="P182" s="51">
        <f>O182+P181</f>
        <v>3685270.8333333344</v>
      </c>
      <c r="Q182" s="51">
        <f t="shared" ref="Q182" si="600">P182+Q181</f>
        <v>4074291.6666666679</v>
      </c>
      <c r="R182" s="51">
        <f t="shared" ref="R182" si="601">Q182+R181</f>
        <v>4463312.5000000009</v>
      </c>
      <c r="S182" s="51">
        <f t="shared" ref="S182" si="602">R182+S181</f>
        <v>4852333.333333334</v>
      </c>
      <c r="T182" s="51">
        <f t="shared" ref="T182" si="603">S182+T181</f>
        <v>5241354.166666667</v>
      </c>
      <c r="U182" s="51">
        <f t="shared" ref="U182" si="604">T182+U181</f>
        <v>5630375</v>
      </c>
      <c r="V182" s="51">
        <f t="shared" ref="V182" si="605">U182+V181</f>
        <v>6047395.833333333</v>
      </c>
      <c r="W182" s="51">
        <f t="shared" ref="W182" si="606">V182+W181</f>
        <v>6464416.666666666</v>
      </c>
      <c r="X182" s="51">
        <f t="shared" ref="X182" si="607">W182+X181</f>
        <v>6881437.4999999991</v>
      </c>
      <c r="Y182" s="51">
        <f t="shared" ref="Y182" si="608">X182+Y181</f>
        <v>7298458.3333333321</v>
      </c>
      <c r="Z182" s="51">
        <f t="shared" ref="Z182" si="609">Y182+Z181</f>
        <v>7715479.1666666651</v>
      </c>
      <c r="AA182" s="154">
        <f t="shared" ref="AA182" si="610">Z182+AA181</f>
        <v>8132499.9999999981</v>
      </c>
    </row>
    <row r="183" spans="1:27" ht="15.75" customHeight="1" x14ac:dyDescent="0.25">
      <c r="A183" s="355"/>
      <c r="B183" s="173" t="s">
        <v>18</v>
      </c>
      <c r="C183" s="162">
        <f t="shared" si="587"/>
        <v>41654250.000000007</v>
      </c>
      <c r="D183" s="33">
        <f>D182-D180</f>
        <v>-1868979.1666666665</v>
      </c>
      <c r="E183" s="33">
        <f>D183+E181</f>
        <v>-1731958.3333333333</v>
      </c>
      <c r="F183" s="33">
        <f t="shared" ref="F183" si="611">E183+F181</f>
        <v>-1538937.5</v>
      </c>
      <c r="G183" s="33">
        <f t="shared" ref="G183" si="612">F183+G181</f>
        <v>-1289916.6666666665</v>
      </c>
      <c r="H183" s="33">
        <f t="shared" ref="H183" si="613">G183+H181</f>
        <v>-1012895.8333333331</v>
      </c>
      <c r="I183" s="33">
        <f t="shared" ref="I183" si="614">H183+I181</f>
        <v>-707874.99999999977</v>
      </c>
      <c r="J183" s="33">
        <f t="shared" ref="J183" si="615">I183+J181</f>
        <v>-402854.1666666664</v>
      </c>
      <c r="K183" s="33">
        <f t="shared" ref="K183" si="616">J183+K181</f>
        <v>-97833.333333333023</v>
      </c>
      <c r="L183" s="33">
        <f t="shared" ref="L183" si="617">K183+L181</f>
        <v>263187.50000000035</v>
      </c>
      <c r="M183" s="33">
        <f t="shared" ref="M183" si="618">L183+M181</f>
        <v>624208.33333333372</v>
      </c>
      <c r="N183" s="33">
        <f t="shared" ref="N183" si="619">M183+N181</f>
        <v>985229.16666666709</v>
      </c>
      <c r="O183" s="33">
        <f>N183+O181</f>
        <v>1346250.0000000005</v>
      </c>
      <c r="P183" s="33">
        <f t="shared" ref="P183" si="620">O183+P181</f>
        <v>1735270.833333334</v>
      </c>
      <c r="Q183" s="33">
        <f t="shared" ref="Q183" si="621">P183+Q181</f>
        <v>2124291.6666666674</v>
      </c>
      <c r="R183" s="33">
        <f t="shared" ref="R183" si="622">Q183+R181</f>
        <v>2513312.5000000009</v>
      </c>
      <c r="S183" s="33">
        <f t="shared" ref="S183" si="623">R183+S181</f>
        <v>2902333.3333333344</v>
      </c>
      <c r="T183" s="33">
        <f t="shared" ref="T183" si="624">S183+T181</f>
        <v>3291354.1666666679</v>
      </c>
      <c r="U183" s="33">
        <f t="shared" ref="U183" si="625">T183+U181</f>
        <v>3680375.0000000014</v>
      </c>
      <c r="V183" s="33">
        <f t="shared" ref="V183" si="626">U183+V181</f>
        <v>4097395.8333333349</v>
      </c>
      <c r="W183" s="33">
        <f t="shared" ref="W183" si="627">V183+W181</f>
        <v>4514416.6666666679</v>
      </c>
      <c r="X183" s="33">
        <f t="shared" ref="X183" si="628">W183+X181</f>
        <v>4931437.5000000009</v>
      </c>
      <c r="Y183" s="33">
        <f t="shared" ref="Y183" si="629">X183+Y181</f>
        <v>5348458.333333334</v>
      </c>
      <c r="Z183" s="33">
        <f t="shared" ref="Z183" si="630">Y183+Z181</f>
        <v>5765479.166666667</v>
      </c>
      <c r="AA183" s="153">
        <f t="shared" ref="AA183" si="631">Z183+AA181</f>
        <v>6182500</v>
      </c>
    </row>
    <row r="184" spans="1:27" ht="15" customHeight="1" x14ac:dyDescent="0.25">
      <c r="A184" s="355"/>
      <c r="B184" s="176" t="s">
        <v>5</v>
      </c>
      <c r="C184" s="31"/>
      <c r="D184" s="36" t="str">
        <f>IF(D183&lt;0,"",D170)</f>
        <v/>
      </c>
      <c r="E184" s="36" t="str">
        <f t="shared" ref="E184" si="632">IF(E183&lt;0,"",IF(D183&gt;0,"",E170))</f>
        <v/>
      </c>
      <c r="F184" s="36" t="str">
        <f t="shared" ref="F184" si="633">IF(F183&lt;0,"",IF(E183&gt;0,"",F170))</f>
        <v/>
      </c>
      <c r="G184" s="36" t="str">
        <f t="shared" ref="G184" si="634">IF(G183&lt;0,"",IF(F183&gt;0,"",G170))</f>
        <v/>
      </c>
      <c r="H184" s="36" t="str">
        <f t="shared" ref="H184" si="635">IF(H183&lt;0,"",IF(G183&gt;0,"",H170))</f>
        <v/>
      </c>
      <c r="I184" s="36" t="str">
        <f t="shared" ref="I184" si="636">IF(I183&lt;0,"",IF(H183&gt;0,"",I170))</f>
        <v/>
      </c>
      <c r="J184" s="36" t="str">
        <f t="shared" ref="J184" si="637">IF(J183&lt;0,"",IF(I183&gt;0,"",J170))</f>
        <v/>
      </c>
      <c r="K184" s="36" t="str">
        <f t="shared" ref="K184" si="638">IF(K183&lt;0,"",IF(J183&gt;0,"",K170))</f>
        <v/>
      </c>
      <c r="L184" s="36">
        <f t="shared" ref="L184" si="639">IF(L183&lt;0,"",IF(K183&gt;0,"",L170))</f>
        <v>9</v>
      </c>
      <c r="M184" s="36" t="str">
        <f t="shared" ref="M184" si="640">IF(M183&lt;0,"",IF(L183&gt;0,"",M170))</f>
        <v/>
      </c>
      <c r="N184" s="36" t="str">
        <f t="shared" ref="N184" si="641">IF(N183&lt;0,"",IF(M183&gt;0,"",N170))</f>
        <v/>
      </c>
      <c r="O184" s="36" t="str">
        <f t="shared" ref="O184" si="642">IF(O183&lt;0,"",IF(N183&gt;0,"",O170))</f>
        <v/>
      </c>
      <c r="P184" s="36" t="str">
        <f t="shared" ref="P184" si="643">IF(P183&lt;0,"",IF(O183&gt;0,"",P170))</f>
        <v/>
      </c>
      <c r="Q184" s="36" t="str">
        <f t="shared" ref="Q184" si="644">IF(Q183&lt;0,"",IF(P183&gt;0,"",Q170))</f>
        <v/>
      </c>
      <c r="R184" s="36" t="str">
        <f t="shared" ref="R184" si="645">IF(R183&lt;0,"",IF(Q183&gt;0,"",R170))</f>
        <v/>
      </c>
      <c r="S184" s="36" t="str">
        <f t="shared" ref="S184" si="646">IF(S183&lt;0,"",IF(R183&gt;0,"",S170))</f>
        <v/>
      </c>
      <c r="T184" s="36" t="str">
        <f t="shared" ref="T184" si="647">IF(T183&lt;0,"",IF(S183&gt;0,"",T170))</f>
        <v/>
      </c>
      <c r="U184" s="36" t="str">
        <f t="shared" ref="U184" si="648">IF(U183&lt;0,"",IF(T183&gt;0,"",U170))</f>
        <v/>
      </c>
      <c r="V184" s="36" t="str">
        <f t="shared" ref="V184" si="649">IF(V183&lt;0,"",IF(U183&gt;0,"",V170))</f>
        <v/>
      </c>
      <c r="W184" s="36" t="str">
        <f t="shared" ref="W184" si="650">IF(W183&lt;0,"",IF(V183&gt;0,"",W170))</f>
        <v/>
      </c>
      <c r="X184" s="36" t="str">
        <f t="shared" ref="X184" si="651">IF(X183&lt;0,"",IF(W183&gt;0,"",X170))</f>
        <v/>
      </c>
      <c r="Y184" s="36" t="str">
        <f t="shared" ref="Y184" si="652">IF(Y183&lt;0,"",IF(X183&gt;0,"",Y170))</f>
        <v/>
      </c>
      <c r="Z184" s="36" t="str">
        <f t="shared" ref="Z184" si="653">IF(Z183&lt;0,"",IF(Y183&gt;0,"",Z170))</f>
        <v/>
      </c>
      <c r="AA184" s="155" t="str">
        <f t="shared" ref="AA184" si="654">IF(AA183&lt;0,"",IF(Z183&gt;0,"",AA170))</f>
        <v/>
      </c>
    </row>
    <row r="185" spans="1:27" ht="15" hidden="1" customHeight="1" x14ac:dyDescent="0.25">
      <c r="A185" s="355"/>
      <c r="B185" s="176" t="s">
        <v>64</v>
      </c>
      <c r="C185" s="31"/>
      <c r="D185" s="108">
        <f t="shared" ref="D185:AA185" si="655">D181/(1+$E$23)^$D$2</f>
        <v>72683.980742202722</v>
      </c>
      <c r="E185" s="108">
        <f t="shared" si="655"/>
        <v>122921.71286743815</v>
      </c>
      <c r="F185" s="108">
        <f t="shared" si="655"/>
        <v>173159.4449926737</v>
      </c>
      <c r="G185" s="108">
        <f t="shared" si="655"/>
        <v>223397.17711790919</v>
      </c>
      <c r="H185" s="108">
        <f t="shared" si="655"/>
        <v>248516.04318052693</v>
      </c>
      <c r="I185" s="108">
        <f t="shared" si="655"/>
        <v>273634.90924314468</v>
      </c>
      <c r="J185" s="108">
        <f t="shared" si="655"/>
        <v>273634.90924314468</v>
      </c>
      <c r="K185" s="108">
        <f t="shared" si="655"/>
        <v>273634.90924314468</v>
      </c>
      <c r="L185" s="108">
        <f t="shared" si="655"/>
        <v>323872.64136838017</v>
      </c>
      <c r="M185" s="108">
        <f t="shared" si="655"/>
        <v>323872.64136838017</v>
      </c>
      <c r="N185" s="108">
        <f t="shared" si="655"/>
        <v>323872.64136838017</v>
      </c>
      <c r="O185" s="108">
        <f t="shared" si="655"/>
        <v>323872.64136838017</v>
      </c>
      <c r="P185" s="108">
        <f t="shared" si="655"/>
        <v>348991.50743099791</v>
      </c>
      <c r="Q185" s="108">
        <f t="shared" si="655"/>
        <v>348991.50743099791</v>
      </c>
      <c r="R185" s="108">
        <f t="shared" si="655"/>
        <v>348991.50743099791</v>
      </c>
      <c r="S185" s="108">
        <f t="shared" si="655"/>
        <v>348991.50743099791</v>
      </c>
      <c r="T185" s="108">
        <f t="shared" si="655"/>
        <v>348991.50743099791</v>
      </c>
      <c r="U185" s="108">
        <f t="shared" si="655"/>
        <v>348991.50743099791</v>
      </c>
      <c r="V185" s="108">
        <f t="shared" si="655"/>
        <v>374110.37349361565</v>
      </c>
      <c r="W185" s="108">
        <f t="shared" si="655"/>
        <v>374110.37349361565</v>
      </c>
      <c r="X185" s="108">
        <f t="shared" si="655"/>
        <v>374110.37349361565</v>
      </c>
      <c r="Y185" s="108">
        <f t="shared" si="655"/>
        <v>374110.37349361565</v>
      </c>
      <c r="Z185" s="108">
        <f t="shared" si="655"/>
        <v>374110.37349361565</v>
      </c>
      <c r="AA185" s="156">
        <f t="shared" si="655"/>
        <v>374110.37349361565</v>
      </c>
    </row>
    <row r="186" spans="1:27" ht="15" hidden="1" customHeight="1" x14ac:dyDescent="0.25">
      <c r="A186" s="355"/>
      <c r="B186" s="176"/>
      <c r="C186" s="31"/>
      <c r="D186" s="108">
        <f>-D180+D185</f>
        <v>-1877316.0192577974</v>
      </c>
      <c r="E186" s="108">
        <f>D186+E185</f>
        <v>-1754394.3063903593</v>
      </c>
      <c r="F186" s="108">
        <f>E186+F185</f>
        <v>-1581234.8613976855</v>
      </c>
      <c r="G186" s="108">
        <f t="shared" ref="G186" si="656">F186+G185</f>
        <v>-1357837.6842797762</v>
      </c>
      <c r="H186" s="108">
        <f t="shared" ref="H186" si="657">G186+H185</f>
        <v>-1109321.6410992492</v>
      </c>
      <c r="I186" s="108">
        <f t="shared" ref="I186" si="658">H186+I185</f>
        <v>-835686.73185610457</v>
      </c>
      <c r="J186" s="108">
        <f t="shared" ref="J186" si="659">I186+J185</f>
        <v>-562051.82261295989</v>
      </c>
      <c r="K186" s="108">
        <f t="shared" ref="K186" si="660">J186+K185</f>
        <v>-288416.91336981521</v>
      </c>
      <c r="L186" s="108">
        <f t="shared" ref="L186" si="661">K186+L185</f>
        <v>35455.727998564951</v>
      </c>
      <c r="M186" s="108">
        <f t="shared" ref="M186" si="662">L186+M185</f>
        <v>359328.36936694512</v>
      </c>
      <c r="N186" s="108">
        <f t="shared" ref="N186" si="663">M186+N185</f>
        <v>683201.01073532528</v>
      </c>
      <c r="O186" s="108">
        <f t="shared" ref="O186" si="664">N186+O185</f>
        <v>1007073.6521037054</v>
      </c>
      <c r="P186" s="108">
        <f t="shared" ref="P186" si="665">O186+P185</f>
        <v>1356065.1595347035</v>
      </c>
      <c r="Q186" s="108">
        <f t="shared" ref="Q186" si="666">P186+Q185</f>
        <v>1705056.6669657014</v>
      </c>
      <c r="R186" s="108">
        <f t="shared" ref="R186" si="667">Q186+R185</f>
        <v>2054048.1743966993</v>
      </c>
      <c r="S186" s="108">
        <f t="shared" ref="S186" si="668">R186+S185</f>
        <v>2403039.681827697</v>
      </c>
      <c r="T186" s="108">
        <f t="shared" ref="T186" si="669">S186+T185</f>
        <v>2752031.1892586946</v>
      </c>
      <c r="U186" s="108">
        <f t="shared" ref="U186" si="670">T186+U185</f>
        <v>3101022.6966896923</v>
      </c>
      <c r="V186" s="108">
        <f t="shared" ref="V186" si="671">U186+V185</f>
        <v>3475133.0701833079</v>
      </c>
      <c r="W186" s="108">
        <f t="shared" ref="W186" si="672">V186+W185</f>
        <v>3849243.4436769234</v>
      </c>
      <c r="X186" s="108">
        <f t="shared" ref="X186" si="673">W186+X185</f>
        <v>4223353.8171705389</v>
      </c>
      <c r="Y186" s="108">
        <f t="shared" ref="Y186" si="674">X186+Y185</f>
        <v>4597464.1906641545</v>
      </c>
      <c r="Z186" s="108">
        <f t="shared" ref="Z186" si="675">Y186+Z185</f>
        <v>4971574.56415777</v>
      </c>
      <c r="AA186" s="156">
        <f t="shared" ref="AA186" si="676">Z186+AA185</f>
        <v>5345684.9376513856</v>
      </c>
    </row>
    <row r="187" spans="1:27" ht="15" hidden="1" customHeight="1" x14ac:dyDescent="0.25">
      <c r="A187" s="355"/>
      <c r="B187" s="176" t="s">
        <v>65</v>
      </c>
      <c r="C187" s="31"/>
      <c r="D187" s="36" t="str">
        <f>IF(D186&lt;0,"",D170)</f>
        <v/>
      </c>
      <c r="E187" s="36" t="str">
        <f t="shared" ref="E187" si="677">IF(E186&lt;0,"",IF(D186&gt;0,"",E170))</f>
        <v/>
      </c>
      <c r="F187" s="36" t="str">
        <f t="shared" ref="F187" si="678">IF(F186&lt;0,"",IF(E186&gt;0,"",F170))</f>
        <v/>
      </c>
      <c r="G187" s="36" t="str">
        <f t="shared" ref="G187" si="679">IF(G186&lt;0,"",IF(F186&gt;0,"",G170))</f>
        <v/>
      </c>
      <c r="H187" s="36" t="str">
        <f t="shared" ref="H187" si="680">IF(H186&lt;0,"",IF(G186&gt;0,"",H170))</f>
        <v/>
      </c>
      <c r="I187" s="36" t="str">
        <f t="shared" ref="I187" si="681">IF(I186&lt;0,"",IF(H186&gt;0,"",I170))</f>
        <v/>
      </c>
      <c r="J187" s="36" t="str">
        <f t="shared" ref="J187" si="682">IF(J186&lt;0,"",IF(I186&gt;0,"",J170))</f>
        <v/>
      </c>
      <c r="K187" s="36" t="str">
        <f t="shared" ref="K187" si="683">IF(K186&lt;0,"",IF(J186&gt;0,"",K170))</f>
        <v/>
      </c>
      <c r="L187" s="36">
        <f t="shared" ref="L187" si="684">IF(L186&lt;0,"",IF(K186&gt;0,"",L170))</f>
        <v>9</v>
      </c>
      <c r="M187" s="36" t="str">
        <f t="shared" ref="M187" si="685">IF(M186&lt;0,"",IF(L186&gt;0,"",M170))</f>
        <v/>
      </c>
      <c r="N187" s="36" t="str">
        <f t="shared" ref="N187" si="686">IF(N186&lt;0,"",IF(M186&gt;0,"",N170))</f>
        <v/>
      </c>
      <c r="O187" s="36" t="str">
        <f t="shared" ref="O187" si="687">IF(O186&lt;0,"",IF(N186&gt;0,"",O170))</f>
        <v/>
      </c>
      <c r="P187" s="36" t="str">
        <f t="shared" ref="P187" si="688">IF(P186&lt;0,"",IF(O186&gt;0,"",P170))</f>
        <v/>
      </c>
      <c r="Q187" s="36" t="str">
        <f t="shared" ref="Q187" si="689">IF(Q186&lt;0,"",IF(P186&gt;0,"",Q170))</f>
        <v/>
      </c>
      <c r="R187" s="36" t="str">
        <f t="shared" ref="R187" si="690">IF(R186&lt;0,"",IF(Q186&gt;0,"",R170))</f>
        <v/>
      </c>
      <c r="S187" s="36" t="str">
        <f t="shared" ref="S187" si="691">IF(S186&lt;0,"",IF(R186&gt;0,"",S170))</f>
        <v/>
      </c>
      <c r="T187" s="36" t="str">
        <f t="shared" ref="T187" si="692">IF(T186&lt;0,"",IF(S186&gt;0,"",T170))</f>
        <v/>
      </c>
      <c r="U187" s="36" t="str">
        <f t="shared" ref="U187" si="693">IF(U186&lt;0,"",IF(T186&gt;0,"",U170))</f>
        <v/>
      </c>
      <c r="V187" s="36" t="str">
        <f t="shared" ref="V187" si="694">IF(V186&lt;0,"",IF(U186&gt;0,"",V170))</f>
        <v/>
      </c>
      <c r="W187" s="36" t="str">
        <f t="shared" ref="W187" si="695">IF(W186&lt;0,"",IF(V186&gt;0,"",W170))</f>
        <v/>
      </c>
      <c r="X187" s="36" t="str">
        <f t="shared" ref="X187" si="696">IF(X186&lt;0,"",IF(W186&gt;0,"",X170))</f>
        <v/>
      </c>
      <c r="Y187" s="36" t="str">
        <f t="shared" ref="Y187" si="697">IF(Y186&lt;0,"",IF(X186&gt;0,"",Y170))</f>
        <v/>
      </c>
      <c r="Z187" s="36" t="str">
        <f t="shared" ref="Z187" si="698">IF(Z186&lt;0,"",IF(Y186&gt;0,"",Z170))</f>
        <v/>
      </c>
      <c r="AA187" s="155" t="str">
        <f t="shared" ref="AA187" si="699">IF(AA186&lt;0,"",IF(Z186&gt;0,"",AA170))</f>
        <v/>
      </c>
    </row>
    <row r="188" spans="1:27" ht="15" hidden="1" customHeight="1" x14ac:dyDescent="0.25">
      <c r="A188" s="355"/>
      <c r="B188" s="177">
        <f>-D180</f>
        <v>-1950000</v>
      </c>
      <c r="C188" s="109"/>
      <c r="D188" s="110">
        <f>D181</f>
        <v>81020.833333333372</v>
      </c>
      <c r="E188" s="110">
        <f>E181</f>
        <v>137020.83333333331</v>
      </c>
      <c r="F188" s="110">
        <f>F181</f>
        <v>193020.83333333337</v>
      </c>
      <c r="G188" s="110">
        <f t="shared" ref="G188:Z188" si="700">G181</f>
        <v>249020.83333333337</v>
      </c>
      <c r="H188" s="110">
        <f t="shared" si="700"/>
        <v>277020.83333333337</v>
      </c>
      <c r="I188" s="110">
        <f t="shared" si="700"/>
        <v>305020.83333333337</v>
      </c>
      <c r="J188" s="110">
        <f t="shared" si="700"/>
        <v>305020.83333333337</v>
      </c>
      <c r="K188" s="110">
        <f t="shared" si="700"/>
        <v>305020.83333333337</v>
      </c>
      <c r="L188" s="110">
        <f t="shared" si="700"/>
        <v>361020.83333333337</v>
      </c>
      <c r="M188" s="110">
        <f t="shared" si="700"/>
        <v>361020.83333333337</v>
      </c>
      <c r="N188" s="110">
        <f t="shared" si="700"/>
        <v>361020.83333333337</v>
      </c>
      <c r="O188" s="110">
        <f t="shared" si="700"/>
        <v>361020.83333333337</v>
      </c>
      <c r="P188" s="110">
        <f t="shared" si="700"/>
        <v>389020.83333333337</v>
      </c>
      <c r="Q188" s="110">
        <f t="shared" si="700"/>
        <v>389020.83333333337</v>
      </c>
      <c r="R188" s="110">
        <f t="shared" si="700"/>
        <v>389020.83333333337</v>
      </c>
      <c r="S188" s="110">
        <f t="shared" si="700"/>
        <v>389020.83333333337</v>
      </c>
      <c r="T188" s="110">
        <f t="shared" si="700"/>
        <v>389020.83333333337</v>
      </c>
      <c r="U188" s="110">
        <f t="shared" si="700"/>
        <v>389020.83333333337</v>
      </c>
      <c r="V188" s="110">
        <f t="shared" si="700"/>
        <v>417020.83333333337</v>
      </c>
      <c r="W188" s="110">
        <f t="shared" si="700"/>
        <v>417020.83333333337</v>
      </c>
      <c r="X188" s="110">
        <f t="shared" si="700"/>
        <v>417020.83333333337</v>
      </c>
      <c r="Y188" s="110">
        <f t="shared" si="700"/>
        <v>417020.83333333337</v>
      </c>
      <c r="Z188" s="110">
        <f t="shared" si="700"/>
        <v>417020.83333333337</v>
      </c>
      <c r="AA188" s="157">
        <f>AA181</f>
        <v>417020.83333333337</v>
      </c>
    </row>
    <row r="189" spans="1:27" x14ac:dyDescent="0.25">
      <c r="A189" s="355"/>
      <c r="B189" s="29"/>
      <c r="C189" s="146"/>
      <c r="D189" s="29"/>
      <c r="E189" s="29"/>
      <c r="F189" s="29"/>
      <c r="G189" s="29"/>
      <c r="H189" s="29"/>
      <c r="I189" s="29"/>
      <c r="J189" s="25"/>
      <c r="K189" s="25"/>
      <c r="L189" s="26"/>
      <c r="M189" s="26"/>
      <c r="N189" s="26"/>
      <c r="O189" s="26"/>
      <c r="P189" s="26"/>
      <c r="Q189" s="26"/>
      <c r="R189" s="26"/>
      <c r="S189" s="26"/>
      <c r="T189" s="26"/>
      <c r="U189" s="26"/>
      <c r="V189" s="26"/>
      <c r="W189" s="26"/>
      <c r="X189" s="26"/>
      <c r="Y189" s="26"/>
      <c r="Z189" s="26"/>
      <c r="AA189" s="158"/>
    </row>
    <row r="190" spans="1:27" x14ac:dyDescent="0.25">
      <c r="A190" s="355"/>
      <c r="B190" s="356" t="s">
        <v>14</v>
      </c>
      <c r="C190" s="356"/>
      <c r="D190" s="356"/>
      <c r="E190" s="357"/>
      <c r="F190" s="26"/>
      <c r="G190" s="26"/>
      <c r="H190" s="26"/>
      <c r="I190" s="26"/>
      <c r="J190" s="26"/>
      <c r="K190" s="26"/>
      <c r="L190" s="26"/>
      <c r="M190" s="26"/>
      <c r="N190" s="26"/>
      <c r="O190" s="26"/>
      <c r="P190" s="26"/>
      <c r="Q190" s="26"/>
      <c r="R190" s="26"/>
      <c r="S190" s="26"/>
      <c r="T190" s="26"/>
      <c r="U190" s="26"/>
      <c r="V190" s="26"/>
      <c r="W190" s="26"/>
      <c r="X190" s="26"/>
      <c r="Y190" s="26"/>
      <c r="Z190" s="26"/>
      <c r="AA190" s="10"/>
    </row>
    <row r="191" spans="1:27" x14ac:dyDescent="0.25">
      <c r="A191" s="355"/>
      <c r="B191" s="325" t="s">
        <v>16</v>
      </c>
      <c r="C191" s="325"/>
      <c r="D191" s="326">
        <f>AVERAGE(D181:AA181)</f>
        <v>338854.16666666657</v>
      </c>
      <c r="E191" s="105">
        <f>AVERAGE(D181:AA181)</f>
        <v>338854.16666666657</v>
      </c>
      <c r="F191" s="1"/>
      <c r="G191" s="26"/>
      <c r="H191" s="1"/>
      <c r="I191" s="1"/>
      <c r="J191" s="26"/>
      <c r="K191" s="26"/>
      <c r="L191" s="26"/>
      <c r="M191" s="26"/>
      <c r="N191" s="26"/>
      <c r="O191" s="26"/>
      <c r="P191" s="26"/>
      <c r="Q191" s="26"/>
      <c r="R191" s="26"/>
      <c r="S191" s="26"/>
      <c r="T191" s="26"/>
      <c r="U191" s="26"/>
      <c r="V191" s="26"/>
      <c r="W191" s="26"/>
      <c r="X191" s="26"/>
      <c r="Y191" s="26"/>
      <c r="Z191" s="26"/>
      <c r="AA191" s="10"/>
    </row>
    <row r="192" spans="1:27" x14ac:dyDescent="0.25">
      <c r="A192" s="355"/>
      <c r="B192" s="325" t="s">
        <v>58</v>
      </c>
      <c r="C192" s="325"/>
      <c r="D192" s="326"/>
      <c r="E192" s="104">
        <f>SUM(D184:AA184)</f>
        <v>9</v>
      </c>
      <c r="F192" s="1"/>
      <c r="G192" s="26"/>
      <c r="H192" s="1"/>
      <c r="I192" s="1"/>
      <c r="J192" s="26"/>
      <c r="K192" s="26"/>
      <c r="L192" s="26"/>
      <c r="M192" s="26"/>
      <c r="N192" s="26"/>
      <c r="O192" s="26"/>
      <c r="P192" s="26"/>
      <c r="Q192" s="26"/>
      <c r="R192" s="26"/>
      <c r="S192" s="26"/>
      <c r="T192" s="26"/>
      <c r="U192" s="26"/>
      <c r="V192" s="26"/>
      <c r="W192" s="26"/>
      <c r="X192" s="26"/>
      <c r="Y192" s="26"/>
      <c r="Z192" s="26"/>
      <c r="AA192" s="10"/>
    </row>
    <row r="193" spans="1:27" x14ac:dyDescent="0.25">
      <c r="A193" s="355"/>
      <c r="B193" s="325" t="s">
        <v>59</v>
      </c>
      <c r="C193" s="325"/>
      <c r="D193" s="326"/>
      <c r="E193" s="129">
        <v>0.1147</v>
      </c>
      <c r="F193" s="1"/>
      <c r="G193" s="26"/>
      <c r="H193" s="1"/>
      <c r="I193" s="1"/>
      <c r="J193" s="26"/>
      <c r="K193" s="26"/>
      <c r="L193" s="26"/>
      <c r="M193" s="26"/>
      <c r="N193" s="26"/>
      <c r="O193" s="26"/>
      <c r="P193" s="26"/>
      <c r="Q193" s="26"/>
      <c r="R193" s="26"/>
      <c r="S193" s="26"/>
      <c r="T193" s="26"/>
      <c r="U193" s="26"/>
      <c r="V193" s="26"/>
      <c r="W193" s="26"/>
      <c r="X193" s="26"/>
      <c r="Y193" s="26"/>
      <c r="Z193" s="26"/>
      <c r="AA193" s="10"/>
    </row>
    <row r="194" spans="1:27" x14ac:dyDescent="0.25">
      <c r="A194" s="355"/>
      <c r="B194" s="325" t="s">
        <v>60</v>
      </c>
      <c r="C194" s="325"/>
      <c r="D194" s="326"/>
      <c r="E194" s="104">
        <f>SUM(D187:AA187)</f>
        <v>9</v>
      </c>
      <c r="F194" s="1"/>
      <c r="G194" s="26"/>
      <c r="H194" s="1"/>
      <c r="I194" s="1"/>
      <c r="J194" s="26"/>
      <c r="K194" s="26"/>
      <c r="L194" s="26"/>
      <c r="M194" s="26"/>
      <c r="N194" s="26"/>
      <c r="O194" s="26"/>
      <c r="P194" s="26"/>
      <c r="Q194" s="26"/>
      <c r="R194" s="26"/>
      <c r="S194" s="26"/>
      <c r="T194" s="26"/>
      <c r="U194" s="26"/>
      <c r="V194" s="26"/>
      <c r="W194" s="26"/>
      <c r="X194" s="26"/>
      <c r="Y194" s="26"/>
      <c r="Z194" s="26"/>
      <c r="AA194" s="10"/>
    </row>
    <row r="195" spans="1:27" x14ac:dyDescent="0.25">
      <c r="A195" s="355"/>
      <c r="B195" s="325" t="s">
        <v>61</v>
      </c>
      <c r="C195" s="325"/>
      <c r="D195" s="326"/>
      <c r="E195" s="105">
        <f>-D180+SUM(D185:AA185)</f>
        <v>5345684.9376513856</v>
      </c>
      <c r="F195" s="1"/>
      <c r="G195" s="26"/>
      <c r="H195" s="1"/>
      <c r="I195" s="1"/>
      <c r="J195" s="26"/>
      <c r="K195" s="26"/>
      <c r="L195" s="26"/>
      <c r="M195" s="26"/>
      <c r="N195" s="26"/>
      <c r="O195" s="26"/>
      <c r="P195" s="26"/>
      <c r="Q195" s="26"/>
      <c r="R195" s="26"/>
      <c r="S195" s="26"/>
      <c r="T195" s="26"/>
      <c r="U195" s="26"/>
      <c r="V195" s="26"/>
      <c r="W195" s="26"/>
      <c r="X195" s="26"/>
      <c r="Y195" s="26"/>
      <c r="Z195" s="26"/>
      <c r="AA195" s="10"/>
    </row>
    <row r="196" spans="1:27" x14ac:dyDescent="0.25">
      <c r="A196" s="355"/>
      <c r="B196" s="353" t="s">
        <v>62</v>
      </c>
      <c r="C196" s="353"/>
      <c r="D196" s="354"/>
      <c r="E196" s="106">
        <f>E195/D180</f>
        <v>2.7413768911032745</v>
      </c>
      <c r="F196" s="1"/>
      <c r="G196" s="26"/>
      <c r="H196" s="1"/>
      <c r="I196" s="1"/>
      <c r="J196" s="26"/>
      <c r="K196" s="26"/>
      <c r="L196" s="26"/>
      <c r="M196" s="26"/>
      <c r="N196" s="26"/>
      <c r="O196" s="26"/>
      <c r="P196" s="26"/>
      <c r="Q196" s="26"/>
      <c r="R196" s="26"/>
      <c r="S196" s="26"/>
      <c r="T196" s="26"/>
      <c r="U196" s="26"/>
      <c r="V196" s="26"/>
      <c r="W196" s="26"/>
      <c r="X196" s="26"/>
      <c r="Y196" s="26"/>
      <c r="Z196" s="26"/>
      <c r="AA196" s="10"/>
    </row>
    <row r="197" spans="1:27" x14ac:dyDescent="0.25">
      <c r="A197" s="355"/>
      <c r="B197" s="353" t="s">
        <v>63</v>
      </c>
      <c r="C197" s="353"/>
      <c r="D197" s="354"/>
      <c r="E197" s="107">
        <f>IRR(B188:AA188,E193)</f>
        <v>0.13026059770242759</v>
      </c>
      <c r="F197" s="1"/>
      <c r="G197" s="26"/>
      <c r="H197" s="1"/>
      <c r="I197" s="1"/>
      <c r="J197" s="26"/>
      <c r="K197" s="26"/>
      <c r="L197" s="26"/>
      <c r="M197" s="26"/>
      <c r="N197" s="26"/>
      <c r="O197" s="26"/>
      <c r="P197" s="26"/>
      <c r="Q197" s="26"/>
      <c r="R197" s="26"/>
      <c r="S197" s="26"/>
      <c r="T197" s="26"/>
      <c r="U197" s="26"/>
      <c r="V197" s="26"/>
      <c r="W197" s="26"/>
      <c r="X197" s="26"/>
      <c r="Y197" s="26"/>
      <c r="Z197" s="26"/>
      <c r="AA197" s="10"/>
    </row>
    <row r="198" spans="1:27" ht="17.25" customHeight="1" x14ac:dyDescent="0.25">
      <c r="A198" s="355">
        <f>Гибкость!D10</f>
        <v>1.5</v>
      </c>
      <c r="B198" s="169"/>
      <c r="C198" s="30" t="s">
        <v>101</v>
      </c>
      <c r="D198" s="31" t="str">
        <f>D169</f>
        <v>1 месяц</v>
      </c>
      <c r="E198" s="31" t="str">
        <f t="shared" ref="E198:AA198" si="701">E169</f>
        <v>2 месяц</v>
      </c>
      <c r="F198" s="31" t="str">
        <f t="shared" si="701"/>
        <v>3 месяц</v>
      </c>
      <c r="G198" s="31" t="str">
        <f t="shared" si="701"/>
        <v>4 месяц</v>
      </c>
      <c r="H198" s="31" t="str">
        <f t="shared" si="701"/>
        <v>5 месяц</v>
      </c>
      <c r="I198" s="31" t="str">
        <f t="shared" si="701"/>
        <v>6 месяц</v>
      </c>
      <c r="J198" s="31" t="str">
        <f t="shared" si="701"/>
        <v>7 месяц</v>
      </c>
      <c r="K198" s="31" t="str">
        <f t="shared" si="701"/>
        <v>8 месяц</v>
      </c>
      <c r="L198" s="31" t="str">
        <f t="shared" si="701"/>
        <v>9 месяц</v>
      </c>
      <c r="M198" s="31" t="str">
        <f t="shared" si="701"/>
        <v>10 месяц</v>
      </c>
      <c r="N198" s="31" t="str">
        <f t="shared" si="701"/>
        <v>11 месяц</v>
      </c>
      <c r="O198" s="31" t="str">
        <f t="shared" si="701"/>
        <v>12 месяц</v>
      </c>
      <c r="P198" s="31" t="str">
        <f t="shared" si="701"/>
        <v>13 месяц</v>
      </c>
      <c r="Q198" s="31" t="str">
        <f t="shared" si="701"/>
        <v>14 месяц</v>
      </c>
      <c r="R198" s="31" t="str">
        <f t="shared" si="701"/>
        <v>15 месяц</v>
      </c>
      <c r="S198" s="31" t="str">
        <f t="shared" si="701"/>
        <v>16 месяц</v>
      </c>
      <c r="T198" s="31" t="str">
        <f t="shared" si="701"/>
        <v>17 месяц</v>
      </c>
      <c r="U198" s="31" t="str">
        <f t="shared" si="701"/>
        <v>18 месяц</v>
      </c>
      <c r="V198" s="31" t="str">
        <f t="shared" si="701"/>
        <v>19 месяц</v>
      </c>
      <c r="W198" s="31" t="str">
        <f t="shared" si="701"/>
        <v>20 месяц</v>
      </c>
      <c r="X198" s="31" t="str">
        <f t="shared" si="701"/>
        <v>21 месяц</v>
      </c>
      <c r="Y198" s="31" t="str">
        <f t="shared" si="701"/>
        <v>22 месяц</v>
      </c>
      <c r="Z198" s="31" t="str">
        <f t="shared" si="701"/>
        <v>23 месяц</v>
      </c>
      <c r="AA198" s="31" t="str">
        <f t="shared" si="701"/>
        <v>12 месяц</v>
      </c>
    </row>
    <row r="199" spans="1:27" ht="12" hidden="1" customHeight="1" x14ac:dyDescent="0.25">
      <c r="A199" s="355"/>
      <c r="B199" s="169"/>
      <c r="C199" s="30"/>
      <c r="D199" s="31">
        <v>1</v>
      </c>
      <c r="E199" s="31">
        <v>2</v>
      </c>
      <c r="F199" s="31">
        <v>3</v>
      </c>
      <c r="G199" s="31">
        <v>4</v>
      </c>
      <c r="H199" s="31">
        <v>5</v>
      </c>
      <c r="I199" s="31">
        <v>6</v>
      </c>
      <c r="J199" s="31">
        <v>7</v>
      </c>
      <c r="K199" s="31">
        <v>8</v>
      </c>
      <c r="L199" s="31">
        <v>9</v>
      </c>
      <c r="M199" s="31">
        <v>10</v>
      </c>
      <c r="N199" s="31">
        <v>11</v>
      </c>
      <c r="O199" s="31">
        <v>12</v>
      </c>
      <c r="P199" s="31">
        <v>13</v>
      </c>
      <c r="Q199" s="31">
        <v>14</v>
      </c>
      <c r="R199" s="31">
        <v>15</v>
      </c>
      <c r="S199" s="31">
        <v>16</v>
      </c>
      <c r="T199" s="31">
        <v>17</v>
      </c>
      <c r="U199" s="31">
        <v>18</v>
      </c>
      <c r="V199" s="31">
        <v>19</v>
      </c>
      <c r="W199" s="31">
        <v>20</v>
      </c>
      <c r="X199" s="31">
        <v>21</v>
      </c>
      <c r="Y199" s="31">
        <v>22</v>
      </c>
      <c r="Z199" s="31">
        <v>23</v>
      </c>
      <c r="AA199" s="150">
        <v>24</v>
      </c>
    </row>
    <row r="200" spans="1:27" ht="15" customHeight="1" x14ac:dyDescent="0.25">
      <c r="A200" s="355"/>
      <c r="B200" s="170" t="s">
        <v>35</v>
      </c>
      <c r="C200" s="159">
        <f>SUM(D200:AA200)</f>
        <v>19087500</v>
      </c>
      <c r="D200" s="24">
        <f>Продажи!E41*$A$198</f>
        <v>450000</v>
      </c>
      <c r="E200" s="24">
        <f>Продажи!F41*$A$198</f>
        <v>525000</v>
      </c>
      <c r="F200" s="24">
        <f>Продажи!G41*$A$198</f>
        <v>600000</v>
      </c>
      <c r="G200" s="24">
        <f>Продажи!H41*$A$198</f>
        <v>675000</v>
      </c>
      <c r="H200" s="24">
        <f>Продажи!I41*$A$198</f>
        <v>712500</v>
      </c>
      <c r="I200" s="24">
        <f>Продажи!J41*$A$198</f>
        <v>750000</v>
      </c>
      <c r="J200" s="24">
        <f>Продажи!K41*$A$198</f>
        <v>750000</v>
      </c>
      <c r="K200" s="24">
        <f>Продажи!L41*$A$198</f>
        <v>750000</v>
      </c>
      <c r="L200" s="24">
        <f>Продажи!M41*$A$198</f>
        <v>825000</v>
      </c>
      <c r="M200" s="24">
        <f>Продажи!N41*$A$198</f>
        <v>825000</v>
      </c>
      <c r="N200" s="24">
        <f>Продажи!O41*$A$198</f>
        <v>825000</v>
      </c>
      <c r="O200" s="24">
        <f>Продажи!P41*$A$198</f>
        <v>825000</v>
      </c>
      <c r="P200" s="24">
        <f>Продажи!Q41*$A$198</f>
        <v>862500</v>
      </c>
      <c r="Q200" s="24">
        <f>Продажи!R41*$A$198</f>
        <v>862500</v>
      </c>
      <c r="R200" s="24">
        <f>Продажи!S41*$A$198</f>
        <v>862500</v>
      </c>
      <c r="S200" s="24">
        <f>Продажи!T41*$A$198</f>
        <v>862500</v>
      </c>
      <c r="T200" s="24">
        <f>Продажи!U41*$A$198</f>
        <v>862500</v>
      </c>
      <c r="U200" s="24">
        <f>Продажи!V41*$A$198</f>
        <v>862500</v>
      </c>
      <c r="V200" s="24">
        <f>Продажи!W41*$A$198</f>
        <v>900000</v>
      </c>
      <c r="W200" s="24">
        <f>Продажи!X41*$A$198</f>
        <v>900000</v>
      </c>
      <c r="X200" s="24">
        <f>Продажи!Y41*$A$198</f>
        <v>900000</v>
      </c>
      <c r="Y200" s="24">
        <f>Продажи!Z41*$A$198</f>
        <v>900000</v>
      </c>
      <c r="Z200" s="24">
        <f>Продажи!AA41*$A$198</f>
        <v>900000</v>
      </c>
      <c r="AA200" s="24">
        <f>Продажи!AB41*$A$198</f>
        <v>900000</v>
      </c>
    </row>
    <row r="201" spans="1:27" ht="15" customHeight="1" x14ac:dyDescent="0.25">
      <c r="A201" s="355"/>
      <c r="B201" s="170" t="s">
        <v>37</v>
      </c>
      <c r="C201" s="159">
        <f t="shared" ref="C201:C212" si="702">SUM(D201:AA201)</f>
        <v>9937000</v>
      </c>
      <c r="D201" s="24">
        <f>SUM(D202:D207)</f>
        <v>344979.16666666663</v>
      </c>
      <c r="E201" s="24">
        <f t="shared" ref="E201:AA201" si="703">SUM(E202:E207)</f>
        <v>359979.16666666663</v>
      </c>
      <c r="F201" s="24">
        <f t="shared" si="703"/>
        <v>374979.16666666663</v>
      </c>
      <c r="G201" s="24">
        <f t="shared" si="703"/>
        <v>389979.16666666663</v>
      </c>
      <c r="H201" s="24">
        <f t="shared" si="703"/>
        <v>397479.16666666663</v>
      </c>
      <c r="I201" s="24">
        <f t="shared" si="703"/>
        <v>404979.16666666663</v>
      </c>
      <c r="J201" s="24">
        <f t="shared" si="703"/>
        <v>404979.16666666663</v>
      </c>
      <c r="K201" s="24">
        <f t="shared" si="703"/>
        <v>404979.16666666663</v>
      </c>
      <c r="L201" s="24">
        <f t="shared" si="703"/>
        <v>419979.16666666663</v>
      </c>
      <c r="M201" s="24">
        <f t="shared" si="703"/>
        <v>419979.16666666663</v>
      </c>
      <c r="N201" s="24">
        <f t="shared" si="703"/>
        <v>419979.16666666663</v>
      </c>
      <c r="O201" s="24">
        <f t="shared" si="703"/>
        <v>419979.16666666663</v>
      </c>
      <c r="P201" s="24">
        <f t="shared" si="703"/>
        <v>427479.16666666663</v>
      </c>
      <c r="Q201" s="24">
        <f t="shared" si="703"/>
        <v>427479.16666666663</v>
      </c>
      <c r="R201" s="24">
        <f t="shared" si="703"/>
        <v>427479.16666666663</v>
      </c>
      <c r="S201" s="24">
        <f t="shared" si="703"/>
        <v>427479.16666666663</v>
      </c>
      <c r="T201" s="24">
        <f t="shared" si="703"/>
        <v>427479.16666666663</v>
      </c>
      <c r="U201" s="24">
        <f t="shared" si="703"/>
        <v>427479.16666666663</v>
      </c>
      <c r="V201" s="24">
        <f t="shared" si="703"/>
        <v>434979.16666666663</v>
      </c>
      <c r="W201" s="24">
        <f t="shared" si="703"/>
        <v>434979.16666666663</v>
      </c>
      <c r="X201" s="24">
        <f t="shared" si="703"/>
        <v>434979.16666666663</v>
      </c>
      <c r="Y201" s="24">
        <f t="shared" si="703"/>
        <v>434979.16666666663</v>
      </c>
      <c r="Z201" s="24">
        <f t="shared" si="703"/>
        <v>434979.16666666663</v>
      </c>
      <c r="AA201" s="151">
        <f t="shared" si="703"/>
        <v>434979.16666666663</v>
      </c>
    </row>
    <row r="202" spans="1:27" ht="15" customHeight="1" outlineLevel="1" x14ac:dyDescent="0.25">
      <c r="A202" s="355"/>
      <c r="B202" s="171" t="s">
        <v>38</v>
      </c>
      <c r="C202" s="160">
        <f t="shared" si="702"/>
        <v>4032000</v>
      </c>
      <c r="D202" s="28">
        <f>'Ежемесячные затраты'!$F$14</f>
        <v>168000</v>
      </c>
      <c r="E202" s="28">
        <f>'Ежемесячные затраты'!$F$14</f>
        <v>168000</v>
      </c>
      <c r="F202" s="28">
        <f>'Ежемесячные затраты'!$F$14</f>
        <v>168000</v>
      </c>
      <c r="G202" s="28">
        <f>'Ежемесячные затраты'!$F$14</f>
        <v>168000</v>
      </c>
      <c r="H202" s="28">
        <f>'Ежемесячные затраты'!$F$14</f>
        <v>168000</v>
      </c>
      <c r="I202" s="28">
        <f>'Ежемесячные затраты'!$F$14</f>
        <v>168000</v>
      </c>
      <c r="J202" s="28">
        <f>'Ежемесячные затраты'!$F$14</f>
        <v>168000</v>
      </c>
      <c r="K202" s="28">
        <f>'Ежемесячные затраты'!$F$14</f>
        <v>168000</v>
      </c>
      <c r="L202" s="28">
        <f>'Ежемесячные затраты'!$F$14</f>
        <v>168000</v>
      </c>
      <c r="M202" s="28">
        <f>'Ежемесячные затраты'!$F$14</f>
        <v>168000</v>
      </c>
      <c r="N202" s="28">
        <f>'Ежемесячные затраты'!$F$14</f>
        <v>168000</v>
      </c>
      <c r="O202" s="28">
        <f>'Ежемесячные затраты'!$F$14</f>
        <v>168000</v>
      </c>
      <c r="P202" s="28">
        <f>'Ежемесячные затраты'!$F$14</f>
        <v>168000</v>
      </c>
      <c r="Q202" s="28">
        <f>'Ежемесячные затраты'!$F$14</f>
        <v>168000</v>
      </c>
      <c r="R202" s="28">
        <f>'Ежемесячные затраты'!$F$14</f>
        <v>168000</v>
      </c>
      <c r="S202" s="28">
        <f>'Ежемесячные затраты'!$F$14</f>
        <v>168000</v>
      </c>
      <c r="T202" s="28">
        <f>'Ежемесячные затраты'!$F$14</f>
        <v>168000</v>
      </c>
      <c r="U202" s="28">
        <f>'Ежемесячные затраты'!$F$14</f>
        <v>168000</v>
      </c>
      <c r="V202" s="28">
        <f>'Ежемесячные затраты'!$F$14</f>
        <v>168000</v>
      </c>
      <c r="W202" s="28">
        <f>'Ежемесячные затраты'!$F$14</f>
        <v>168000</v>
      </c>
      <c r="X202" s="28">
        <f>'Ежемесячные затраты'!$F$14</f>
        <v>168000</v>
      </c>
      <c r="Y202" s="28">
        <f>'Ежемесячные затраты'!$F$14</f>
        <v>168000</v>
      </c>
      <c r="Z202" s="28">
        <f>'Ежемесячные затраты'!$F$14</f>
        <v>168000</v>
      </c>
      <c r="AA202" s="28">
        <f>'Ежемесячные затраты'!$F$14</f>
        <v>168000</v>
      </c>
    </row>
    <row r="203" spans="1:27" ht="15" customHeight="1" outlineLevel="1" x14ac:dyDescent="0.25">
      <c r="A203" s="355"/>
      <c r="B203" s="171" t="s">
        <v>48</v>
      </c>
      <c r="C203" s="160">
        <f t="shared" si="702"/>
        <v>1680000</v>
      </c>
      <c r="D203" s="28">
        <f>'Ежемесячные затраты'!$F$12</f>
        <v>70000</v>
      </c>
      <c r="E203" s="28">
        <f>'Ежемесячные затраты'!$F$12</f>
        <v>70000</v>
      </c>
      <c r="F203" s="28">
        <f>'Ежемесячные затраты'!$F$12</f>
        <v>70000</v>
      </c>
      <c r="G203" s="28">
        <f>'Ежемесячные затраты'!$F$12</f>
        <v>70000</v>
      </c>
      <c r="H203" s="28">
        <f>'Ежемесячные затраты'!$F$12</f>
        <v>70000</v>
      </c>
      <c r="I203" s="28">
        <f>'Ежемесячные затраты'!$F$12</f>
        <v>70000</v>
      </c>
      <c r="J203" s="28">
        <f>'Ежемесячные затраты'!$F$12</f>
        <v>70000</v>
      </c>
      <c r="K203" s="28">
        <f>'Ежемесячные затраты'!$F$12</f>
        <v>70000</v>
      </c>
      <c r="L203" s="28">
        <f>'Ежемесячные затраты'!$F$12</f>
        <v>70000</v>
      </c>
      <c r="M203" s="28">
        <f>'Ежемесячные затраты'!$F$12</f>
        <v>70000</v>
      </c>
      <c r="N203" s="28">
        <f>'Ежемесячные затраты'!$F$12</f>
        <v>70000</v>
      </c>
      <c r="O203" s="28">
        <f>'Ежемесячные затраты'!$F$12</f>
        <v>70000</v>
      </c>
      <c r="P203" s="28">
        <f>'Ежемесячные затраты'!$F$12</f>
        <v>70000</v>
      </c>
      <c r="Q203" s="28">
        <f>'Ежемесячные затраты'!$F$12</f>
        <v>70000</v>
      </c>
      <c r="R203" s="28">
        <f>'Ежемесячные затраты'!$F$12</f>
        <v>70000</v>
      </c>
      <c r="S203" s="28">
        <f>'Ежемесячные затраты'!$F$12</f>
        <v>70000</v>
      </c>
      <c r="T203" s="28">
        <f>'Ежемесячные затраты'!$F$12</f>
        <v>70000</v>
      </c>
      <c r="U203" s="28">
        <f>'Ежемесячные затраты'!$F$12</f>
        <v>70000</v>
      </c>
      <c r="V203" s="28">
        <f>'Ежемесячные затраты'!$F$12</f>
        <v>70000</v>
      </c>
      <c r="W203" s="28">
        <f>'Ежемесячные затраты'!$F$12</f>
        <v>70000</v>
      </c>
      <c r="X203" s="28">
        <f>'Ежемесячные затраты'!$F$12</f>
        <v>70000</v>
      </c>
      <c r="Y203" s="28">
        <f>'Ежемесячные затраты'!$F$12</f>
        <v>70000</v>
      </c>
      <c r="Z203" s="28">
        <f>'Ежемесячные затраты'!$F$12</f>
        <v>70000</v>
      </c>
      <c r="AA203" s="152">
        <f>'Ежемесячные затраты'!$F$12</f>
        <v>70000</v>
      </c>
    </row>
    <row r="204" spans="1:27" ht="15" customHeight="1" outlineLevel="1" x14ac:dyDescent="0.25">
      <c r="A204" s="355"/>
      <c r="B204" s="171" t="s">
        <v>42</v>
      </c>
      <c r="C204" s="160">
        <f t="shared" si="702"/>
        <v>407500.00000000012</v>
      </c>
      <c r="D204" s="28">
        <f>'Ежемесячные затраты'!$F$30</f>
        <v>16979.166666666668</v>
      </c>
      <c r="E204" s="28">
        <f>'Ежемесячные затраты'!$F$30</f>
        <v>16979.166666666668</v>
      </c>
      <c r="F204" s="28">
        <f>'Ежемесячные затраты'!$F$30</f>
        <v>16979.166666666668</v>
      </c>
      <c r="G204" s="28">
        <f>'Ежемесячные затраты'!$F$30</f>
        <v>16979.166666666668</v>
      </c>
      <c r="H204" s="28">
        <f>'Ежемесячные затраты'!$F$30</f>
        <v>16979.166666666668</v>
      </c>
      <c r="I204" s="28">
        <f>'Ежемесячные затраты'!$F$30</f>
        <v>16979.166666666668</v>
      </c>
      <c r="J204" s="28">
        <f>'Ежемесячные затраты'!$F$30</f>
        <v>16979.166666666668</v>
      </c>
      <c r="K204" s="28">
        <f>'Ежемесячные затраты'!$F$30</f>
        <v>16979.166666666668</v>
      </c>
      <c r="L204" s="28">
        <f>'Ежемесячные затраты'!$F$30</f>
        <v>16979.166666666668</v>
      </c>
      <c r="M204" s="28">
        <f>'Ежемесячные затраты'!$F$30</f>
        <v>16979.166666666668</v>
      </c>
      <c r="N204" s="28">
        <f>'Ежемесячные затраты'!$F$30</f>
        <v>16979.166666666668</v>
      </c>
      <c r="O204" s="28">
        <f>'Ежемесячные затраты'!$F$30</f>
        <v>16979.166666666668</v>
      </c>
      <c r="P204" s="28">
        <f>'Ежемесячные затраты'!$F$30</f>
        <v>16979.166666666668</v>
      </c>
      <c r="Q204" s="28">
        <f>'Ежемесячные затраты'!$F$30</f>
        <v>16979.166666666668</v>
      </c>
      <c r="R204" s="28">
        <f>'Ежемесячные затраты'!$F$30</f>
        <v>16979.166666666668</v>
      </c>
      <c r="S204" s="28">
        <f>'Ежемесячные затраты'!$F$30</f>
        <v>16979.166666666668</v>
      </c>
      <c r="T204" s="28">
        <f>'Ежемесячные затраты'!$F$30</f>
        <v>16979.166666666668</v>
      </c>
      <c r="U204" s="28">
        <f>'Ежемесячные затраты'!$F$30</f>
        <v>16979.166666666668</v>
      </c>
      <c r="V204" s="28">
        <f>'Ежемесячные затраты'!$F$30</f>
        <v>16979.166666666668</v>
      </c>
      <c r="W204" s="28">
        <f>'Ежемесячные затраты'!$F$30</f>
        <v>16979.166666666668</v>
      </c>
      <c r="X204" s="28">
        <f>'Ежемесячные затраты'!$F$30</f>
        <v>16979.166666666668</v>
      </c>
      <c r="Y204" s="28">
        <f>'Ежемесячные затраты'!$F$30</f>
        <v>16979.166666666668</v>
      </c>
      <c r="Z204" s="28">
        <f>'Ежемесячные затраты'!$F$30</f>
        <v>16979.166666666668</v>
      </c>
      <c r="AA204" s="152">
        <f>'Ежемесячные затраты'!$F$30</f>
        <v>16979.166666666668</v>
      </c>
    </row>
    <row r="205" spans="1:27" ht="15" customHeight="1" outlineLevel="1" x14ac:dyDescent="0.25">
      <c r="A205" s="355"/>
      <c r="B205" s="171" t="s">
        <v>46</v>
      </c>
      <c r="C205" s="160">
        <f t="shared" si="702"/>
        <v>0</v>
      </c>
      <c r="D205" s="28">
        <f>D200*'Ежемесячные затраты'!$E$32</f>
        <v>0</v>
      </c>
      <c r="E205" s="28">
        <f>E200*'Ежемесячные затраты'!$E$32</f>
        <v>0</v>
      </c>
      <c r="F205" s="28">
        <f>F200*'Ежемесячные затраты'!$E$32</f>
        <v>0</v>
      </c>
      <c r="G205" s="28">
        <f>G200*'Ежемесячные затраты'!$E$32</f>
        <v>0</v>
      </c>
      <c r="H205" s="28">
        <f>H200*'Ежемесячные затраты'!$E$32</f>
        <v>0</v>
      </c>
      <c r="I205" s="28">
        <f>I200*'Ежемесячные затраты'!$E$32</f>
        <v>0</v>
      </c>
      <c r="J205" s="28">
        <f>J200*'Ежемесячные затраты'!$E$32</f>
        <v>0</v>
      </c>
      <c r="K205" s="28">
        <f>K200*'Ежемесячные затраты'!$E$32</f>
        <v>0</v>
      </c>
      <c r="L205" s="28">
        <f>L200*'Ежемесячные затраты'!$E$32</f>
        <v>0</v>
      </c>
      <c r="M205" s="28">
        <f>M200*'Ежемесячные затраты'!$E$32</f>
        <v>0</v>
      </c>
      <c r="N205" s="28">
        <f>N200*'Ежемесячные затраты'!$E$32</f>
        <v>0</v>
      </c>
      <c r="O205" s="28">
        <f>O200*'Ежемесячные затраты'!$E$32</f>
        <v>0</v>
      </c>
      <c r="P205" s="28">
        <f>P200*'Ежемесячные затраты'!$E$32</f>
        <v>0</v>
      </c>
      <c r="Q205" s="28">
        <f>Q200*'Ежемесячные затраты'!$E$32</f>
        <v>0</v>
      </c>
      <c r="R205" s="28">
        <f>R200*'Ежемесячные затраты'!$E$32</f>
        <v>0</v>
      </c>
      <c r="S205" s="28">
        <f>S200*'Ежемесячные затраты'!$E$32</f>
        <v>0</v>
      </c>
      <c r="T205" s="28">
        <f>T200*'Ежемесячные затраты'!$E$32</f>
        <v>0</v>
      </c>
      <c r="U205" s="28">
        <f>U200*'Ежемесячные затраты'!$E$32</f>
        <v>0</v>
      </c>
      <c r="V205" s="28">
        <f>V200*'Ежемесячные затраты'!$E$32</f>
        <v>0</v>
      </c>
      <c r="W205" s="28">
        <f>W200*'Ежемесячные затраты'!$E$32</f>
        <v>0</v>
      </c>
      <c r="X205" s="28">
        <f>X200*'Ежемесячные затраты'!$E$32</f>
        <v>0</v>
      </c>
      <c r="Y205" s="28">
        <f>Y200*'Ежемесячные затраты'!$E$32</f>
        <v>0</v>
      </c>
      <c r="Z205" s="28">
        <f>Z200*'Ежемесячные затраты'!$E$32</f>
        <v>0</v>
      </c>
      <c r="AA205" s="152">
        <f>AA200*'Ежемесячные затраты'!$E$32</f>
        <v>0</v>
      </c>
    </row>
    <row r="206" spans="1:27" ht="15" customHeight="1" outlineLevel="1" x14ac:dyDescent="0.25">
      <c r="A206" s="355"/>
      <c r="B206" s="171" t="s">
        <v>76</v>
      </c>
      <c r="C206" s="160">
        <f t="shared" si="702"/>
        <v>3817500</v>
      </c>
      <c r="D206" s="28">
        <f>Продажи!E28*$A$198/(1+Продажи!$D$27)+Продажи!E32*$A$198/(1+Продажи!$D$31)+Продажи!E36*$A$198/(1+Продажи!$D$35)+Продажи!E40*$A$198/(1+Продажи!$D$39)</f>
        <v>90000</v>
      </c>
      <c r="E206" s="28">
        <f>Продажи!F28*$A$198/(1+Продажи!$D$27)+Продажи!F32*$A$198/(1+Продажи!$D$31)+Продажи!F36*$A$198/(1+Продажи!$D$35)+Продажи!F40*$A$198/(1+Продажи!$D$39)</f>
        <v>105000</v>
      </c>
      <c r="F206" s="28">
        <f>Продажи!G28*$A$198/(1+Продажи!$D$27)+Продажи!G32*$A$198/(1+Продажи!$D$31)+Продажи!G36*$A$198/(1+Продажи!$D$35)+Продажи!G40*$A$198/(1+Продажи!$D$39)</f>
        <v>120000</v>
      </c>
      <c r="G206" s="28">
        <f>Продажи!H28*$A$198/(1+Продажи!$D$27)+Продажи!H32*$A$198/(1+Продажи!$D$31)+Продажи!H36*$A$198/(1+Продажи!$D$35)+Продажи!H40*$A$198/(1+Продажи!$D$39)</f>
        <v>135000</v>
      </c>
      <c r="H206" s="28">
        <f>Продажи!I28*$A$198/(1+Продажи!$D$27)+Продажи!I32*$A$198/(1+Продажи!$D$31)+Продажи!I36*$A$198/(1+Продажи!$D$35)+Продажи!I40*$A$198/(1+Продажи!$D$39)</f>
        <v>142500</v>
      </c>
      <c r="I206" s="28">
        <f>Продажи!J28*$A$198/(1+Продажи!$D$27)+Продажи!J32*$A$198/(1+Продажи!$D$31)+Продажи!J36*$A$198/(1+Продажи!$D$35)+Продажи!J40*$A$198/(1+Продажи!$D$39)</f>
        <v>150000</v>
      </c>
      <c r="J206" s="28">
        <f>Продажи!K28*$A$198/(1+Продажи!$D$27)+Продажи!K32*$A$198/(1+Продажи!$D$31)+Продажи!K36*$A$198/(1+Продажи!$D$35)+Продажи!K40*$A$198/(1+Продажи!$D$39)</f>
        <v>150000</v>
      </c>
      <c r="K206" s="28">
        <f>Продажи!L28*$A$198/(1+Продажи!$D$27)+Продажи!L32*$A$198/(1+Продажи!$D$31)+Продажи!L36*$A$198/(1+Продажи!$D$35)+Продажи!L40*$A$198/(1+Продажи!$D$39)</f>
        <v>150000</v>
      </c>
      <c r="L206" s="28">
        <f>Продажи!M28*$A$198/(1+Продажи!$D$27)+Продажи!M32*$A$198/(1+Продажи!$D$31)+Продажи!M36*$A$198/(1+Продажи!$D$35)+Продажи!M40*$A$198/(1+Продажи!$D$39)</f>
        <v>165000</v>
      </c>
      <c r="M206" s="28">
        <f>Продажи!N28*$A$198/(1+Продажи!$D$27)+Продажи!N32*$A$198/(1+Продажи!$D$31)+Продажи!N36*$A$198/(1+Продажи!$D$35)+Продажи!N40*$A$198/(1+Продажи!$D$39)</f>
        <v>165000</v>
      </c>
      <c r="N206" s="28">
        <f>Продажи!O28*$A$198/(1+Продажи!$D$27)+Продажи!O32*$A$198/(1+Продажи!$D$31)+Продажи!O36*$A$198/(1+Продажи!$D$35)+Продажи!O40*$A$198/(1+Продажи!$D$39)</f>
        <v>165000</v>
      </c>
      <c r="O206" s="28">
        <f>Продажи!P28*$A$198/(1+Продажи!$D$27)+Продажи!P32*$A$198/(1+Продажи!$D$31)+Продажи!P36*$A$198/(1+Продажи!$D$35)+Продажи!P40*$A$198/(1+Продажи!$D$39)</f>
        <v>165000</v>
      </c>
      <c r="P206" s="28">
        <f>Продажи!Q28*$A$198/(1+Продажи!$D$27)+Продажи!Q32*$A$198/(1+Продажи!$D$31)+Продажи!Q36*$A$198/(1+Продажи!$D$35)+Продажи!Q40*$A$198/(1+Продажи!$D$39)</f>
        <v>172500</v>
      </c>
      <c r="Q206" s="28">
        <f>Продажи!R28*$A$198/(1+Продажи!$D$27)+Продажи!R32*$A$198/(1+Продажи!$D$31)+Продажи!R36*$A$198/(1+Продажи!$D$35)+Продажи!R40*$A$198/(1+Продажи!$D$39)</f>
        <v>172500</v>
      </c>
      <c r="R206" s="28">
        <f>Продажи!S28*$A$198/(1+Продажи!$D$27)+Продажи!S32*$A$198/(1+Продажи!$D$31)+Продажи!S36*$A$198/(1+Продажи!$D$35)+Продажи!S40*$A$198/(1+Продажи!$D$39)</f>
        <v>172500</v>
      </c>
      <c r="S206" s="28">
        <f>Продажи!T28*$A$198/(1+Продажи!$D$27)+Продажи!T32*$A$198/(1+Продажи!$D$31)+Продажи!T36*$A$198/(1+Продажи!$D$35)+Продажи!T40*$A$198/(1+Продажи!$D$39)</f>
        <v>172500</v>
      </c>
      <c r="T206" s="28">
        <f>Продажи!U28*$A$198/(1+Продажи!$D$27)+Продажи!U32*$A$198/(1+Продажи!$D$31)+Продажи!U36*$A$198/(1+Продажи!$D$35)+Продажи!U40*$A$198/(1+Продажи!$D$39)</f>
        <v>172500</v>
      </c>
      <c r="U206" s="28">
        <f>Продажи!V28*$A$198/(1+Продажи!$D$27)+Продажи!V32*$A$198/(1+Продажи!$D$31)+Продажи!V36*$A$198/(1+Продажи!$D$35)+Продажи!V40*$A$198/(1+Продажи!$D$39)</f>
        <v>172500</v>
      </c>
      <c r="V206" s="28">
        <f>Продажи!W28*$A$198/(1+Продажи!$D$27)+Продажи!W32*$A$198/(1+Продажи!$D$31)+Продажи!W36*$A$198/(1+Продажи!$D$35)+Продажи!W40*$A$198/(1+Продажи!$D$39)</f>
        <v>180000</v>
      </c>
      <c r="W206" s="28">
        <f>Продажи!X28*$A$198/(1+Продажи!$D$27)+Продажи!X32*$A$198/(1+Продажи!$D$31)+Продажи!X36*$A$198/(1+Продажи!$D$35)+Продажи!X40*$A$198/(1+Продажи!$D$39)</f>
        <v>180000</v>
      </c>
      <c r="X206" s="28">
        <f>Продажи!Y28*$A$198/(1+Продажи!$D$27)+Продажи!Y32*$A$198/(1+Продажи!$D$31)+Продажи!Y36*$A$198/(1+Продажи!$D$35)+Продажи!Y40*$A$198/(1+Продажи!$D$39)</f>
        <v>180000</v>
      </c>
      <c r="Y206" s="28">
        <f>Продажи!Z28*$A$198/(1+Продажи!$D$27)+Продажи!Z32*$A$198/(1+Продажи!$D$31)+Продажи!Z36*$A$198/(1+Продажи!$D$35)+Продажи!Z40*$A$198/(1+Продажи!$D$39)</f>
        <v>180000</v>
      </c>
      <c r="Z206" s="28">
        <f>Продажи!AA28*$A$198/(1+Продажи!$D$27)+Продажи!AA32*$A$198/(1+Продажи!$D$31)+Продажи!AA36*$A$198/(1+Продажи!$D$35)+Продажи!AA40*$A$198/(1+Продажи!$D$39)</f>
        <v>180000</v>
      </c>
      <c r="AA206" s="28">
        <f>Продажи!AB28*$A$198/(1+Продажи!$D$27)+Продажи!AB32*$A$198/(1+Продажи!$D$31)+Продажи!AB36*$A$198/(1+Продажи!$D$35)+Продажи!AB40*$A$198/(1+Продажи!$D$39)</f>
        <v>180000</v>
      </c>
    </row>
    <row r="207" spans="1:27" ht="15" customHeight="1" outlineLevel="1" x14ac:dyDescent="0.25">
      <c r="A207" s="355"/>
      <c r="B207" s="172" t="s">
        <v>104</v>
      </c>
      <c r="C207" s="160">
        <f t="shared" si="702"/>
        <v>0</v>
      </c>
      <c r="D207" s="28">
        <f>IF('Входящие данные'!$E$13=0,0,Кредитование!$D$8)</f>
        <v>0</v>
      </c>
      <c r="E207" s="28">
        <f>$D$207</f>
        <v>0</v>
      </c>
      <c r="F207" s="28">
        <f t="shared" ref="F207:AA207" si="704">$D$207</f>
        <v>0</v>
      </c>
      <c r="G207" s="28">
        <f t="shared" si="704"/>
        <v>0</v>
      </c>
      <c r="H207" s="28">
        <f t="shared" si="704"/>
        <v>0</v>
      </c>
      <c r="I207" s="28">
        <f t="shared" si="704"/>
        <v>0</v>
      </c>
      <c r="J207" s="28">
        <f t="shared" si="704"/>
        <v>0</v>
      </c>
      <c r="K207" s="28">
        <f t="shared" si="704"/>
        <v>0</v>
      </c>
      <c r="L207" s="28">
        <f t="shared" si="704"/>
        <v>0</v>
      </c>
      <c r="M207" s="28">
        <f t="shared" si="704"/>
        <v>0</v>
      </c>
      <c r="N207" s="28">
        <f t="shared" si="704"/>
        <v>0</v>
      </c>
      <c r="O207" s="28">
        <f t="shared" si="704"/>
        <v>0</v>
      </c>
      <c r="P207" s="28">
        <f t="shared" si="704"/>
        <v>0</v>
      </c>
      <c r="Q207" s="28">
        <f t="shared" si="704"/>
        <v>0</v>
      </c>
      <c r="R207" s="28">
        <f t="shared" si="704"/>
        <v>0</v>
      </c>
      <c r="S207" s="28">
        <f t="shared" si="704"/>
        <v>0</v>
      </c>
      <c r="T207" s="28">
        <f t="shared" si="704"/>
        <v>0</v>
      </c>
      <c r="U207" s="28">
        <f t="shared" si="704"/>
        <v>0</v>
      </c>
      <c r="V207" s="28">
        <f t="shared" si="704"/>
        <v>0</v>
      </c>
      <c r="W207" s="28">
        <f t="shared" si="704"/>
        <v>0</v>
      </c>
      <c r="X207" s="28">
        <f t="shared" si="704"/>
        <v>0</v>
      </c>
      <c r="Y207" s="28">
        <f t="shared" si="704"/>
        <v>0</v>
      </c>
      <c r="Z207" s="28">
        <f t="shared" si="704"/>
        <v>0</v>
      </c>
      <c r="AA207" s="28">
        <f t="shared" si="704"/>
        <v>0</v>
      </c>
    </row>
    <row r="208" spans="1:27" ht="15" customHeight="1" outlineLevel="1" x14ac:dyDescent="0.25">
      <c r="A208" s="355"/>
      <c r="B208" s="173" t="s">
        <v>45</v>
      </c>
      <c r="C208" s="161" t="e">
        <f t="shared" si="702"/>
        <v>#REF!</v>
      </c>
      <c r="D208" s="28" t="e">
        <f>'Ежемесячные затраты'!$F$26+'Ежемесячные затраты'!#REF!</f>
        <v>#REF!</v>
      </c>
      <c r="E208" s="28" t="e">
        <f>'Ежемесячные затраты'!$F$26+'Ежемесячные затраты'!#REF!</f>
        <v>#REF!</v>
      </c>
      <c r="F208" s="28" t="e">
        <f>'Ежемесячные затраты'!$F$26+'Ежемесячные затраты'!#REF!</f>
        <v>#REF!</v>
      </c>
      <c r="G208" s="28" t="e">
        <f>'Ежемесячные затраты'!$F$26+'Ежемесячные затраты'!#REF!</f>
        <v>#REF!</v>
      </c>
      <c r="H208" s="28" t="e">
        <f>'Ежемесячные затраты'!$F$26+'Ежемесячные затраты'!#REF!</f>
        <v>#REF!</v>
      </c>
      <c r="I208" s="28" t="e">
        <f>'Ежемесячные затраты'!$F$26+'Ежемесячные затраты'!#REF!</f>
        <v>#REF!</v>
      </c>
      <c r="J208" s="28" t="e">
        <f>'Ежемесячные затраты'!$F$26+'Ежемесячные затраты'!#REF!</f>
        <v>#REF!</v>
      </c>
      <c r="K208" s="28" t="e">
        <f>'Ежемесячные затраты'!$F$26+'Ежемесячные затраты'!#REF!</f>
        <v>#REF!</v>
      </c>
      <c r="L208" s="28" t="e">
        <f>'Ежемесячные затраты'!$F$26+'Ежемесячные затраты'!#REF!</f>
        <v>#REF!</v>
      </c>
      <c r="M208" s="28" t="e">
        <f>'Ежемесячные затраты'!$F$26+'Ежемесячные затраты'!#REF!</f>
        <v>#REF!</v>
      </c>
      <c r="N208" s="28" t="e">
        <f>'Ежемесячные затраты'!$F$26+'Ежемесячные затраты'!#REF!</f>
        <v>#REF!</v>
      </c>
      <c r="O208" s="28" t="e">
        <f>'Ежемесячные затраты'!$F$26+'Ежемесячные затраты'!#REF!</f>
        <v>#REF!</v>
      </c>
      <c r="P208" s="28" t="e">
        <f>'Ежемесячные затраты'!$F$26+'Ежемесячные затраты'!#REF!</f>
        <v>#REF!</v>
      </c>
      <c r="Q208" s="28" t="e">
        <f>'Ежемесячные затраты'!$F$26+'Ежемесячные затраты'!#REF!</f>
        <v>#REF!</v>
      </c>
      <c r="R208" s="28" t="e">
        <f>'Ежемесячные затраты'!$F$26+'Ежемесячные затраты'!#REF!</f>
        <v>#REF!</v>
      </c>
      <c r="S208" s="28" t="e">
        <f>'Ежемесячные затраты'!$F$26+'Ежемесячные затраты'!#REF!</f>
        <v>#REF!</v>
      </c>
      <c r="T208" s="28" t="e">
        <f>'Ежемесячные затраты'!$F$26+'Ежемесячные затраты'!#REF!</f>
        <v>#REF!</v>
      </c>
      <c r="U208" s="28" t="e">
        <f>'Ежемесячные затраты'!$F$26+'Ежемесячные затраты'!#REF!</f>
        <v>#REF!</v>
      </c>
      <c r="V208" s="28" t="e">
        <f>'Ежемесячные затраты'!$F$26+'Ежемесячные затраты'!#REF!</f>
        <v>#REF!</v>
      </c>
      <c r="W208" s="28" t="e">
        <f>'Ежемесячные затраты'!$F$26+'Ежемесячные затраты'!#REF!</f>
        <v>#REF!</v>
      </c>
      <c r="X208" s="28" t="e">
        <f>'Ежемесячные затраты'!$F$26+'Ежемесячные затраты'!#REF!</f>
        <v>#REF!</v>
      </c>
      <c r="Y208" s="28" t="e">
        <f>'Ежемесячные затраты'!$F$26+'Ежемесячные затраты'!#REF!</f>
        <v>#REF!</v>
      </c>
      <c r="Z208" s="28" t="e">
        <f>'Ежемесячные затраты'!$F$26+'Ежемесячные затраты'!#REF!</f>
        <v>#REF!</v>
      </c>
      <c r="AA208" s="28" t="e">
        <f>'Ежемесячные затраты'!$F$26+'Ежемесячные затраты'!#REF!</f>
        <v>#REF!</v>
      </c>
    </row>
    <row r="209" spans="1:27" ht="15.75" customHeight="1" x14ac:dyDescent="0.25">
      <c r="A209" s="355"/>
      <c r="B209" s="173" t="s">
        <v>4</v>
      </c>
      <c r="C209" s="161">
        <f t="shared" si="702"/>
        <v>1950000</v>
      </c>
      <c r="D209" s="33">
        <f>'Инвестиции на орг-цию бизнеса'!$E$15</f>
        <v>1950000</v>
      </c>
      <c r="E209" s="33"/>
      <c r="F209" s="33"/>
      <c r="G209" s="33"/>
      <c r="H209" s="33"/>
      <c r="I209" s="33"/>
      <c r="J209" s="33"/>
      <c r="K209" s="33"/>
      <c r="L209" s="33"/>
      <c r="M209" s="33"/>
      <c r="N209" s="33"/>
      <c r="O209" s="33"/>
      <c r="P209" s="33"/>
      <c r="Q209" s="33"/>
      <c r="R209" s="33"/>
      <c r="S209" s="33"/>
      <c r="T209" s="33"/>
      <c r="U209" s="33"/>
      <c r="V209" s="33"/>
      <c r="W209" s="33"/>
      <c r="X209" s="33"/>
      <c r="Y209" s="33"/>
      <c r="Z209" s="33"/>
      <c r="AA209" s="153"/>
    </row>
    <row r="210" spans="1:27" ht="15.75" customHeight="1" x14ac:dyDescent="0.25">
      <c r="A210" s="355"/>
      <c r="B210" s="174" t="s">
        <v>19</v>
      </c>
      <c r="C210" s="162">
        <f t="shared" si="702"/>
        <v>9150500</v>
      </c>
      <c r="D210" s="51">
        <f t="shared" ref="D210:AA210" si="705">D200-D201</f>
        <v>105020.83333333337</v>
      </c>
      <c r="E210" s="51">
        <f t="shared" si="705"/>
        <v>165020.83333333337</v>
      </c>
      <c r="F210" s="51">
        <f t="shared" si="705"/>
        <v>225020.83333333337</v>
      </c>
      <c r="G210" s="51">
        <f t="shared" si="705"/>
        <v>285020.83333333337</v>
      </c>
      <c r="H210" s="51">
        <f t="shared" si="705"/>
        <v>315020.83333333337</v>
      </c>
      <c r="I210" s="51">
        <f t="shared" si="705"/>
        <v>345020.83333333337</v>
      </c>
      <c r="J210" s="51">
        <f t="shared" si="705"/>
        <v>345020.83333333337</v>
      </c>
      <c r="K210" s="51">
        <f t="shared" si="705"/>
        <v>345020.83333333337</v>
      </c>
      <c r="L210" s="51">
        <f t="shared" si="705"/>
        <v>405020.83333333337</v>
      </c>
      <c r="M210" s="51">
        <f t="shared" si="705"/>
        <v>405020.83333333337</v>
      </c>
      <c r="N210" s="51">
        <f t="shared" si="705"/>
        <v>405020.83333333337</v>
      </c>
      <c r="O210" s="51">
        <f t="shared" si="705"/>
        <v>405020.83333333337</v>
      </c>
      <c r="P210" s="51">
        <f t="shared" si="705"/>
        <v>435020.83333333337</v>
      </c>
      <c r="Q210" s="51">
        <f t="shared" si="705"/>
        <v>435020.83333333337</v>
      </c>
      <c r="R210" s="51">
        <f t="shared" si="705"/>
        <v>435020.83333333337</v>
      </c>
      <c r="S210" s="51">
        <f t="shared" si="705"/>
        <v>435020.83333333337</v>
      </c>
      <c r="T210" s="51">
        <f t="shared" si="705"/>
        <v>435020.83333333337</v>
      </c>
      <c r="U210" s="51">
        <f t="shared" si="705"/>
        <v>435020.83333333337</v>
      </c>
      <c r="V210" s="51">
        <f t="shared" si="705"/>
        <v>465020.83333333337</v>
      </c>
      <c r="W210" s="51">
        <f t="shared" si="705"/>
        <v>465020.83333333337</v>
      </c>
      <c r="X210" s="51">
        <f t="shared" si="705"/>
        <v>465020.83333333337</v>
      </c>
      <c r="Y210" s="51">
        <f t="shared" si="705"/>
        <v>465020.83333333337</v>
      </c>
      <c r="Z210" s="51">
        <f t="shared" si="705"/>
        <v>465020.83333333337</v>
      </c>
      <c r="AA210" s="154">
        <f t="shared" si="705"/>
        <v>465020.83333333337</v>
      </c>
    </row>
    <row r="211" spans="1:27" ht="15.75" customHeight="1" x14ac:dyDescent="0.25">
      <c r="A211" s="355"/>
      <c r="B211" s="175" t="s">
        <v>20</v>
      </c>
      <c r="C211" s="162">
        <f t="shared" si="702"/>
        <v>100236250.00000001</v>
      </c>
      <c r="D211" s="51">
        <f>D210</f>
        <v>105020.83333333337</v>
      </c>
      <c r="E211" s="51">
        <f>D211+E210</f>
        <v>270041.66666666674</v>
      </c>
      <c r="F211" s="51">
        <f>E211+F210</f>
        <v>495062.50000000012</v>
      </c>
      <c r="G211" s="51">
        <f t="shared" ref="G211" si="706">F211+G210</f>
        <v>780083.33333333349</v>
      </c>
      <c r="H211" s="51">
        <f t="shared" ref="H211" si="707">G211+H210</f>
        <v>1095104.166666667</v>
      </c>
      <c r="I211" s="51">
        <f t="shared" ref="I211" si="708">H211+I210</f>
        <v>1440125.0000000005</v>
      </c>
      <c r="J211" s="51">
        <f t="shared" ref="J211" si="709">I211+J210</f>
        <v>1785145.833333334</v>
      </c>
      <c r="K211" s="51">
        <f t="shared" ref="K211" si="710">J211+K210</f>
        <v>2130166.6666666674</v>
      </c>
      <c r="L211" s="51">
        <f t="shared" ref="L211" si="711">K211+L210</f>
        <v>2535187.5000000009</v>
      </c>
      <c r="M211" s="51">
        <f t="shared" ref="M211" si="712">L211+M210</f>
        <v>2940208.3333333344</v>
      </c>
      <c r="N211" s="51">
        <f t="shared" ref="N211" si="713">M211+N210</f>
        <v>3345229.1666666679</v>
      </c>
      <c r="O211" s="51">
        <f t="shared" ref="O211" si="714">N211+O210</f>
        <v>3750250.0000000014</v>
      </c>
      <c r="P211" s="51">
        <f>O211+P210</f>
        <v>4185270.8333333349</v>
      </c>
      <c r="Q211" s="51">
        <f t="shared" ref="Q211" si="715">P211+Q210</f>
        <v>4620291.6666666679</v>
      </c>
      <c r="R211" s="51">
        <f t="shared" ref="R211" si="716">Q211+R210</f>
        <v>5055312.5000000009</v>
      </c>
      <c r="S211" s="51">
        <f t="shared" ref="S211" si="717">R211+S210</f>
        <v>5490333.333333334</v>
      </c>
      <c r="T211" s="51">
        <f t="shared" ref="T211" si="718">S211+T210</f>
        <v>5925354.166666667</v>
      </c>
      <c r="U211" s="51">
        <f t="shared" ref="U211" si="719">T211+U210</f>
        <v>6360375</v>
      </c>
      <c r="V211" s="51">
        <f t="shared" ref="V211" si="720">U211+V210</f>
        <v>6825395.833333333</v>
      </c>
      <c r="W211" s="51">
        <f t="shared" ref="W211" si="721">V211+W210</f>
        <v>7290416.666666666</v>
      </c>
      <c r="X211" s="51">
        <f t="shared" ref="X211" si="722">W211+X210</f>
        <v>7755437.4999999991</v>
      </c>
      <c r="Y211" s="51">
        <f t="shared" ref="Y211" si="723">X211+Y210</f>
        <v>8220458.3333333321</v>
      </c>
      <c r="Z211" s="51">
        <f t="shared" ref="Z211" si="724">Y211+Z210</f>
        <v>8685479.166666666</v>
      </c>
      <c r="AA211" s="154">
        <f t="shared" ref="AA211" si="725">Z211+AA210</f>
        <v>9150500</v>
      </c>
    </row>
    <row r="212" spans="1:27" ht="15.75" customHeight="1" x14ac:dyDescent="0.25">
      <c r="A212" s="355"/>
      <c r="B212" s="173" t="s">
        <v>18</v>
      </c>
      <c r="C212" s="162">
        <f t="shared" si="702"/>
        <v>53436250.000000015</v>
      </c>
      <c r="D212" s="33">
        <f>D211-D209</f>
        <v>-1844979.1666666665</v>
      </c>
      <c r="E212" s="33">
        <f>D212+E210</f>
        <v>-1679958.333333333</v>
      </c>
      <c r="F212" s="33">
        <f t="shared" ref="F212" si="726">E212+F210</f>
        <v>-1454937.4999999995</v>
      </c>
      <c r="G212" s="33">
        <f t="shared" ref="G212" si="727">F212+G210</f>
        <v>-1169916.666666666</v>
      </c>
      <c r="H212" s="33">
        <f t="shared" ref="H212" si="728">G212+H210</f>
        <v>-854895.83333333267</v>
      </c>
      <c r="I212" s="33">
        <f t="shared" ref="I212" si="729">H212+I210</f>
        <v>-509874.9999999993</v>
      </c>
      <c r="J212" s="33">
        <f t="shared" ref="J212" si="730">I212+J210</f>
        <v>-164854.16666666593</v>
      </c>
      <c r="K212" s="33">
        <f t="shared" ref="K212" si="731">J212+K210</f>
        <v>180166.66666666744</v>
      </c>
      <c r="L212" s="33">
        <f t="shared" ref="L212" si="732">K212+L210</f>
        <v>585187.50000000081</v>
      </c>
      <c r="M212" s="33">
        <f t="shared" ref="M212" si="733">L212+M210</f>
        <v>990208.33333333419</v>
      </c>
      <c r="N212" s="33">
        <f t="shared" ref="N212" si="734">M212+N210</f>
        <v>1395229.1666666674</v>
      </c>
      <c r="O212" s="33">
        <f>N212+O210</f>
        <v>1800250.0000000009</v>
      </c>
      <c r="P212" s="33">
        <f t="shared" ref="P212" si="735">O212+P210</f>
        <v>2235270.8333333344</v>
      </c>
      <c r="Q212" s="33">
        <f t="shared" ref="Q212" si="736">P212+Q210</f>
        <v>2670291.6666666679</v>
      </c>
      <c r="R212" s="33">
        <f t="shared" ref="R212" si="737">Q212+R210</f>
        <v>3105312.5000000014</v>
      </c>
      <c r="S212" s="33">
        <f t="shared" ref="S212" si="738">R212+S210</f>
        <v>3540333.3333333349</v>
      </c>
      <c r="T212" s="33">
        <f t="shared" ref="T212" si="739">S212+T210</f>
        <v>3975354.1666666684</v>
      </c>
      <c r="U212" s="33">
        <f t="shared" ref="U212" si="740">T212+U210</f>
        <v>4410375.0000000019</v>
      </c>
      <c r="V212" s="33">
        <f t="shared" ref="V212" si="741">U212+V210</f>
        <v>4875395.8333333349</v>
      </c>
      <c r="W212" s="33">
        <f t="shared" ref="W212" si="742">V212+W210</f>
        <v>5340416.6666666679</v>
      </c>
      <c r="X212" s="33">
        <f t="shared" ref="X212" si="743">W212+X210</f>
        <v>5805437.5000000009</v>
      </c>
      <c r="Y212" s="33">
        <f t="shared" ref="Y212" si="744">X212+Y210</f>
        <v>6270458.333333334</v>
      </c>
      <c r="Z212" s="33">
        <f t="shared" ref="Z212" si="745">Y212+Z210</f>
        <v>6735479.166666667</v>
      </c>
      <c r="AA212" s="153">
        <f t="shared" ref="AA212" si="746">Z212+AA210</f>
        <v>7200500</v>
      </c>
    </row>
    <row r="213" spans="1:27" ht="15" customHeight="1" x14ac:dyDescent="0.25">
      <c r="A213" s="355"/>
      <c r="B213" s="176" t="s">
        <v>5</v>
      </c>
      <c r="C213" s="31"/>
      <c r="D213" s="36" t="str">
        <f>IF(D212&lt;0,"",D199)</f>
        <v/>
      </c>
      <c r="E213" s="36" t="str">
        <f t="shared" ref="E213" si="747">IF(E212&lt;0,"",IF(D212&gt;0,"",E199))</f>
        <v/>
      </c>
      <c r="F213" s="36" t="str">
        <f t="shared" ref="F213" si="748">IF(F212&lt;0,"",IF(E212&gt;0,"",F199))</f>
        <v/>
      </c>
      <c r="G213" s="36" t="str">
        <f t="shared" ref="G213" si="749">IF(G212&lt;0,"",IF(F212&gt;0,"",G199))</f>
        <v/>
      </c>
      <c r="H213" s="36" t="str">
        <f t="shared" ref="H213" si="750">IF(H212&lt;0,"",IF(G212&gt;0,"",H199))</f>
        <v/>
      </c>
      <c r="I213" s="36" t="str">
        <f t="shared" ref="I213" si="751">IF(I212&lt;0,"",IF(H212&gt;0,"",I199))</f>
        <v/>
      </c>
      <c r="J213" s="36" t="str">
        <f t="shared" ref="J213" si="752">IF(J212&lt;0,"",IF(I212&gt;0,"",J199))</f>
        <v/>
      </c>
      <c r="K213" s="36">
        <f t="shared" ref="K213" si="753">IF(K212&lt;0,"",IF(J212&gt;0,"",K199))</f>
        <v>8</v>
      </c>
      <c r="L213" s="36" t="str">
        <f t="shared" ref="L213" si="754">IF(L212&lt;0,"",IF(K212&gt;0,"",L199))</f>
        <v/>
      </c>
      <c r="M213" s="36" t="str">
        <f t="shared" ref="M213" si="755">IF(M212&lt;0,"",IF(L212&gt;0,"",M199))</f>
        <v/>
      </c>
      <c r="N213" s="36" t="str">
        <f t="shared" ref="N213" si="756">IF(N212&lt;0,"",IF(M212&gt;0,"",N199))</f>
        <v/>
      </c>
      <c r="O213" s="36" t="str">
        <f t="shared" ref="O213" si="757">IF(O212&lt;0,"",IF(N212&gt;0,"",O199))</f>
        <v/>
      </c>
      <c r="P213" s="36" t="str">
        <f t="shared" ref="P213" si="758">IF(P212&lt;0,"",IF(O212&gt;0,"",P199))</f>
        <v/>
      </c>
      <c r="Q213" s="36" t="str">
        <f t="shared" ref="Q213" si="759">IF(Q212&lt;0,"",IF(P212&gt;0,"",Q199))</f>
        <v/>
      </c>
      <c r="R213" s="36" t="str">
        <f t="shared" ref="R213" si="760">IF(R212&lt;0,"",IF(Q212&gt;0,"",R199))</f>
        <v/>
      </c>
      <c r="S213" s="36" t="str">
        <f t="shared" ref="S213" si="761">IF(S212&lt;0,"",IF(R212&gt;0,"",S199))</f>
        <v/>
      </c>
      <c r="T213" s="36" t="str">
        <f t="shared" ref="T213" si="762">IF(T212&lt;0,"",IF(S212&gt;0,"",T199))</f>
        <v/>
      </c>
      <c r="U213" s="36" t="str">
        <f t="shared" ref="U213" si="763">IF(U212&lt;0,"",IF(T212&gt;0,"",U199))</f>
        <v/>
      </c>
      <c r="V213" s="36" t="str">
        <f t="shared" ref="V213" si="764">IF(V212&lt;0,"",IF(U212&gt;0,"",V199))</f>
        <v/>
      </c>
      <c r="W213" s="36" t="str">
        <f t="shared" ref="W213" si="765">IF(W212&lt;0,"",IF(V212&gt;0,"",W199))</f>
        <v/>
      </c>
      <c r="X213" s="36" t="str">
        <f t="shared" ref="X213" si="766">IF(X212&lt;0,"",IF(W212&gt;0,"",X199))</f>
        <v/>
      </c>
      <c r="Y213" s="36" t="str">
        <f t="shared" ref="Y213" si="767">IF(Y212&lt;0,"",IF(X212&gt;0,"",Y199))</f>
        <v/>
      </c>
      <c r="Z213" s="36" t="str">
        <f t="shared" ref="Z213" si="768">IF(Z212&lt;0,"",IF(Y212&gt;0,"",Z199))</f>
        <v/>
      </c>
      <c r="AA213" s="155" t="str">
        <f t="shared" ref="AA213" si="769">IF(AA212&lt;0,"",IF(Z212&gt;0,"",AA199))</f>
        <v/>
      </c>
    </row>
    <row r="214" spans="1:27" ht="15" hidden="1" customHeight="1" x14ac:dyDescent="0.25">
      <c r="A214" s="355"/>
      <c r="B214" s="176" t="s">
        <v>64</v>
      </c>
      <c r="C214" s="31"/>
      <c r="D214" s="108">
        <f t="shared" ref="D214:AA214" si="770">D210/(1+$E$23)^$D$2</f>
        <v>94214.437367303646</v>
      </c>
      <c r="E214" s="108">
        <f t="shared" si="770"/>
        <v>148040.57893005596</v>
      </c>
      <c r="F214" s="108">
        <f t="shared" si="770"/>
        <v>201866.72049280826</v>
      </c>
      <c r="G214" s="108">
        <f t="shared" si="770"/>
        <v>255692.86205556057</v>
      </c>
      <c r="H214" s="108">
        <f t="shared" si="770"/>
        <v>282605.93283693673</v>
      </c>
      <c r="I214" s="108">
        <f t="shared" si="770"/>
        <v>309519.00361831288</v>
      </c>
      <c r="J214" s="108">
        <f t="shared" si="770"/>
        <v>309519.00361831288</v>
      </c>
      <c r="K214" s="108">
        <f t="shared" si="770"/>
        <v>309519.00361831288</v>
      </c>
      <c r="L214" s="108">
        <f t="shared" si="770"/>
        <v>363345.14518106519</v>
      </c>
      <c r="M214" s="108">
        <f t="shared" si="770"/>
        <v>363345.14518106519</v>
      </c>
      <c r="N214" s="108">
        <f t="shared" si="770"/>
        <v>363345.14518106519</v>
      </c>
      <c r="O214" s="108">
        <f t="shared" si="770"/>
        <v>363345.14518106519</v>
      </c>
      <c r="P214" s="108">
        <f t="shared" si="770"/>
        <v>390258.21596244135</v>
      </c>
      <c r="Q214" s="108">
        <f t="shared" si="770"/>
        <v>390258.21596244135</v>
      </c>
      <c r="R214" s="108">
        <f t="shared" si="770"/>
        <v>390258.21596244135</v>
      </c>
      <c r="S214" s="108">
        <f t="shared" si="770"/>
        <v>390258.21596244135</v>
      </c>
      <c r="T214" s="108">
        <f t="shared" si="770"/>
        <v>390258.21596244135</v>
      </c>
      <c r="U214" s="108">
        <f t="shared" si="770"/>
        <v>390258.21596244135</v>
      </c>
      <c r="V214" s="108">
        <f t="shared" si="770"/>
        <v>417171.2867438175</v>
      </c>
      <c r="W214" s="108">
        <f t="shared" si="770"/>
        <v>417171.2867438175</v>
      </c>
      <c r="X214" s="108">
        <f t="shared" si="770"/>
        <v>417171.2867438175</v>
      </c>
      <c r="Y214" s="108">
        <f t="shared" si="770"/>
        <v>417171.2867438175</v>
      </c>
      <c r="Z214" s="108">
        <f t="shared" si="770"/>
        <v>417171.2867438175</v>
      </c>
      <c r="AA214" s="156">
        <f t="shared" si="770"/>
        <v>417171.2867438175</v>
      </c>
    </row>
    <row r="215" spans="1:27" ht="15" hidden="1" customHeight="1" x14ac:dyDescent="0.25">
      <c r="A215" s="355"/>
      <c r="B215" s="176"/>
      <c r="C215" s="31"/>
      <c r="D215" s="108">
        <f>-D209+D214</f>
        <v>-1855785.5626326962</v>
      </c>
      <c r="E215" s="108">
        <f>D215+E214</f>
        <v>-1707744.9837026403</v>
      </c>
      <c r="F215" s="108">
        <f>E215+F214</f>
        <v>-1505878.2632098319</v>
      </c>
      <c r="G215" s="108">
        <f t="shared" ref="G215" si="771">F215+G214</f>
        <v>-1250185.4011542713</v>
      </c>
      <c r="H215" s="108">
        <f t="shared" ref="H215" si="772">G215+H214</f>
        <v>-967579.46831733454</v>
      </c>
      <c r="I215" s="108">
        <f t="shared" ref="I215" si="773">H215+I214</f>
        <v>-658060.46469902166</v>
      </c>
      <c r="J215" s="108">
        <f t="shared" ref="J215" si="774">I215+J214</f>
        <v>-348541.46108070877</v>
      </c>
      <c r="K215" s="108">
        <f t="shared" ref="K215" si="775">J215+K214</f>
        <v>-39022.457462395891</v>
      </c>
      <c r="L215" s="108">
        <f t="shared" ref="L215" si="776">K215+L214</f>
        <v>324322.6877186693</v>
      </c>
      <c r="M215" s="108">
        <f t="shared" ref="M215" si="777">L215+M214</f>
        <v>687667.83289973449</v>
      </c>
      <c r="N215" s="108">
        <f t="shared" ref="N215" si="778">M215+N214</f>
        <v>1051012.9780807998</v>
      </c>
      <c r="O215" s="108">
        <f t="shared" ref="O215" si="779">N215+O214</f>
        <v>1414358.123261865</v>
      </c>
      <c r="P215" s="108">
        <f t="shared" ref="P215" si="780">O215+P214</f>
        <v>1804616.3392243064</v>
      </c>
      <c r="Q215" s="108">
        <f t="shared" ref="Q215" si="781">P215+Q214</f>
        <v>2194874.5551867476</v>
      </c>
      <c r="R215" s="108">
        <f t="shared" ref="R215" si="782">Q215+R214</f>
        <v>2585132.7711491887</v>
      </c>
      <c r="S215" s="108">
        <f t="shared" ref="S215" si="783">R215+S214</f>
        <v>2975390.9871116299</v>
      </c>
      <c r="T215" s="108">
        <f t="shared" ref="T215" si="784">S215+T214</f>
        <v>3365649.2030740711</v>
      </c>
      <c r="U215" s="108">
        <f t="shared" ref="U215" si="785">T215+U214</f>
        <v>3755907.4190365123</v>
      </c>
      <c r="V215" s="108">
        <f t="shared" ref="V215" si="786">U215+V214</f>
        <v>4173078.7057803296</v>
      </c>
      <c r="W215" s="108">
        <f t="shared" ref="W215" si="787">V215+W214</f>
        <v>4590249.992524147</v>
      </c>
      <c r="X215" s="108">
        <f t="shared" ref="X215" si="788">W215+X214</f>
        <v>5007421.2792679649</v>
      </c>
      <c r="Y215" s="108">
        <f t="shared" ref="Y215" si="789">X215+Y214</f>
        <v>5424592.5660117827</v>
      </c>
      <c r="Z215" s="108">
        <f t="shared" ref="Z215" si="790">Y215+Z214</f>
        <v>5841763.8527556006</v>
      </c>
      <c r="AA215" s="156">
        <f t="shared" ref="AA215" si="791">Z215+AA214</f>
        <v>6258935.1394994184</v>
      </c>
    </row>
    <row r="216" spans="1:27" ht="15" hidden="1" customHeight="1" x14ac:dyDescent="0.25">
      <c r="A216" s="355"/>
      <c r="B216" s="176" t="s">
        <v>65</v>
      </c>
      <c r="C216" s="31"/>
      <c r="D216" s="36" t="str">
        <f>IF(D215&lt;0,"",D199)</f>
        <v/>
      </c>
      <c r="E216" s="36" t="str">
        <f t="shared" ref="E216" si="792">IF(E215&lt;0,"",IF(D215&gt;0,"",E199))</f>
        <v/>
      </c>
      <c r="F216" s="36" t="str">
        <f t="shared" ref="F216" si="793">IF(F215&lt;0,"",IF(E215&gt;0,"",F199))</f>
        <v/>
      </c>
      <c r="G216" s="36" t="str">
        <f t="shared" ref="G216" si="794">IF(G215&lt;0,"",IF(F215&gt;0,"",G199))</f>
        <v/>
      </c>
      <c r="H216" s="36" t="str">
        <f t="shared" ref="H216" si="795">IF(H215&lt;0,"",IF(G215&gt;0,"",H199))</f>
        <v/>
      </c>
      <c r="I216" s="36" t="str">
        <f t="shared" ref="I216" si="796">IF(I215&lt;0,"",IF(H215&gt;0,"",I199))</f>
        <v/>
      </c>
      <c r="J216" s="36" t="str">
        <f t="shared" ref="J216" si="797">IF(J215&lt;0,"",IF(I215&gt;0,"",J199))</f>
        <v/>
      </c>
      <c r="K216" s="36" t="str">
        <f t="shared" ref="K216" si="798">IF(K215&lt;0,"",IF(J215&gt;0,"",K199))</f>
        <v/>
      </c>
      <c r="L216" s="36">
        <f t="shared" ref="L216" si="799">IF(L215&lt;0,"",IF(K215&gt;0,"",L199))</f>
        <v>9</v>
      </c>
      <c r="M216" s="36" t="str">
        <f t="shared" ref="M216" si="800">IF(M215&lt;0,"",IF(L215&gt;0,"",M199))</f>
        <v/>
      </c>
      <c r="N216" s="36" t="str">
        <f t="shared" ref="N216" si="801">IF(N215&lt;0,"",IF(M215&gt;0,"",N199))</f>
        <v/>
      </c>
      <c r="O216" s="36" t="str">
        <f t="shared" ref="O216" si="802">IF(O215&lt;0,"",IF(N215&gt;0,"",O199))</f>
        <v/>
      </c>
      <c r="P216" s="36" t="str">
        <f t="shared" ref="P216" si="803">IF(P215&lt;0,"",IF(O215&gt;0,"",P199))</f>
        <v/>
      </c>
      <c r="Q216" s="36" t="str">
        <f t="shared" ref="Q216" si="804">IF(Q215&lt;0,"",IF(P215&gt;0,"",Q199))</f>
        <v/>
      </c>
      <c r="R216" s="36" t="str">
        <f t="shared" ref="R216" si="805">IF(R215&lt;0,"",IF(Q215&gt;0,"",R199))</f>
        <v/>
      </c>
      <c r="S216" s="36" t="str">
        <f t="shared" ref="S216" si="806">IF(S215&lt;0,"",IF(R215&gt;0,"",S199))</f>
        <v/>
      </c>
      <c r="T216" s="36" t="str">
        <f t="shared" ref="T216" si="807">IF(T215&lt;0,"",IF(S215&gt;0,"",T199))</f>
        <v/>
      </c>
      <c r="U216" s="36" t="str">
        <f t="shared" ref="U216" si="808">IF(U215&lt;0,"",IF(T215&gt;0,"",U199))</f>
        <v/>
      </c>
      <c r="V216" s="36" t="str">
        <f t="shared" ref="V216" si="809">IF(V215&lt;0,"",IF(U215&gt;0,"",V199))</f>
        <v/>
      </c>
      <c r="W216" s="36" t="str">
        <f t="shared" ref="W216" si="810">IF(W215&lt;0,"",IF(V215&gt;0,"",W199))</f>
        <v/>
      </c>
      <c r="X216" s="36" t="str">
        <f t="shared" ref="X216" si="811">IF(X215&lt;0,"",IF(W215&gt;0,"",X199))</f>
        <v/>
      </c>
      <c r="Y216" s="36" t="str">
        <f t="shared" ref="Y216" si="812">IF(Y215&lt;0,"",IF(X215&gt;0,"",Y199))</f>
        <v/>
      </c>
      <c r="Z216" s="36" t="str">
        <f t="shared" ref="Z216" si="813">IF(Z215&lt;0,"",IF(Y215&gt;0,"",Z199))</f>
        <v/>
      </c>
      <c r="AA216" s="155" t="str">
        <f t="shared" ref="AA216" si="814">IF(AA215&lt;0,"",IF(Z215&gt;0,"",AA199))</f>
        <v/>
      </c>
    </row>
    <row r="217" spans="1:27" ht="15" hidden="1" customHeight="1" x14ac:dyDescent="0.25">
      <c r="A217" s="355"/>
      <c r="B217" s="177">
        <f>-D209</f>
        <v>-1950000</v>
      </c>
      <c r="C217" s="109"/>
      <c r="D217" s="110">
        <f>D210</f>
        <v>105020.83333333337</v>
      </c>
      <c r="E217" s="110">
        <f>E210</f>
        <v>165020.83333333337</v>
      </c>
      <c r="F217" s="110">
        <f>F210</f>
        <v>225020.83333333337</v>
      </c>
      <c r="G217" s="110">
        <f t="shared" ref="G217:Z217" si="815">G210</f>
        <v>285020.83333333337</v>
      </c>
      <c r="H217" s="110">
        <f t="shared" si="815"/>
        <v>315020.83333333337</v>
      </c>
      <c r="I217" s="110">
        <f t="shared" si="815"/>
        <v>345020.83333333337</v>
      </c>
      <c r="J217" s="110">
        <f t="shared" si="815"/>
        <v>345020.83333333337</v>
      </c>
      <c r="K217" s="110">
        <f t="shared" si="815"/>
        <v>345020.83333333337</v>
      </c>
      <c r="L217" s="110">
        <f t="shared" si="815"/>
        <v>405020.83333333337</v>
      </c>
      <c r="M217" s="110">
        <f t="shared" si="815"/>
        <v>405020.83333333337</v>
      </c>
      <c r="N217" s="110">
        <f t="shared" si="815"/>
        <v>405020.83333333337</v>
      </c>
      <c r="O217" s="110">
        <f t="shared" si="815"/>
        <v>405020.83333333337</v>
      </c>
      <c r="P217" s="110">
        <f t="shared" si="815"/>
        <v>435020.83333333337</v>
      </c>
      <c r="Q217" s="110">
        <f t="shared" si="815"/>
        <v>435020.83333333337</v>
      </c>
      <c r="R217" s="110">
        <f t="shared" si="815"/>
        <v>435020.83333333337</v>
      </c>
      <c r="S217" s="110">
        <f t="shared" si="815"/>
        <v>435020.83333333337</v>
      </c>
      <c r="T217" s="110">
        <f t="shared" si="815"/>
        <v>435020.83333333337</v>
      </c>
      <c r="U217" s="110">
        <f t="shared" si="815"/>
        <v>435020.83333333337</v>
      </c>
      <c r="V217" s="110">
        <f t="shared" si="815"/>
        <v>465020.83333333337</v>
      </c>
      <c r="W217" s="110">
        <f t="shared" si="815"/>
        <v>465020.83333333337</v>
      </c>
      <c r="X217" s="110">
        <f t="shared" si="815"/>
        <v>465020.83333333337</v>
      </c>
      <c r="Y217" s="110">
        <f t="shared" si="815"/>
        <v>465020.83333333337</v>
      </c>
      <c r="Z217" s="110">
        <f t="shared" si="815"/>
        <v>465020.83333333337</v>
      </c>
      <c r="AA217" s="157">
        <f>AA210</f>
        <v>465020.83333333337</v>
      </c>
    </row>
    <row r="218" spans="1:27" x14ac:dyDescent="0.25">
      <c r="A218" s="355"/>
      <c r="B218" s="29"/>
      <c r="C218" s="146"/>
      <c r="D218" s="29"/>
      <c r="E218" s="29"/>
      <c r="F218" s="29"/>
      <c r="G218" s="29"/>
      <c r="H218" s="29"/>
      <c r="I218" s="29"/>
      <c r="J218" s="25"/>
      <c r="K218" s="25"/>
      <c r="L218" s="26"/>
      <c r="M218" s="26"/>
      <c r="N218" s="26"/>
      <c r="O218" s="26"/>
      <c r="P218" s="26"/>
      <c r="Q218" s="26"/>
      <c r="R218" s="26"/>
      <c r="S218" s="26"/>
      <c r="T218" s="26"/>
      <c r="U218" s="26"/>
      <c r="V218" s="26"/>
      <c r="W218" s="26"/>
      <c r="X218" s="26"/>
      <c r="Y218" s="26"/>
      <c r="Z218" s="26"/>
      <c r="AA218" s="158"/>
    </row>
    <row r="219" spans="1:27" x14ac:dyDescent="0.25">
      <c r="A219" s="355"/>
      <c r="B219" s="356" t="s">
        <v>14</v>
      </c>
      <c r="C219" s="356"/>
      <c r="D219" s="356"/>
      <c r="E219" s="357"/>
      <c r="F219" s="26"/>
      <c r="G219" s="26"/>
      <c r="H219" s="26"/>
      <c r="I219" s="26"/>
      <c r="J219" s="26"/>
      <c r="K219" s="26"/>
      <c r="L219" s="26"/>
      <c r="M219" s="26"/>
      <c r="N219" s="26"/>
      <c r="O219" s="26"/>
      <c r="P219" s="26"/>
      <c r="Q219" s="26"/>
      <c r="R219" s="26"/>
      <c r="S219" s="26"/>
      <c r="T219" s="26"/>
      <c r="U219" s="26"/>
      <c r="V219" s="26"/>
      <c r="W219" s="26"/>
      <c r="X219" s="26"/>
      <c r="Y219" s="26"/>
      <c r="Z219" s="26"/>
      <c r="AA219" s="10"/>
    </row>
    <row r="220" spans="1:27" x14ac:dyDescent="0.25">
      <c r="A220" s="355"/>
      <c r="B220" s="325" t="s">
        <v>16</v>
      </c>
      <c r="C220" s="325"/>
      <c r="D220" s="326">
        <f>AVERAGE(D210:AA210)</f>
        <v>381270.83333333331</v>
      </c>
      <c r="E220" s="105">
        <f>AVERAGE(D210:AA210)</f>
        <v>381270.83333333331</v>
      </c>
      <c r="F220" s="1"/>
      <c r="G220" s="26"/>
      <c r="H220" s="1"/>
      <c r="I220" s="1"/>
      <c r="J220" s="26"/>
      <c r="K220" s="26"/>
      <c r="L220" s="26"/>
      <c r="M220" s="26"/>
      <c r="N220" s="26"/>
      <c r="O220" s="26"/>
      <c r="P220" s="26"/>
      <c r="Q220" s="26"/>
      <c r="R220" s="26"/>
      <c r="S220" s="26"/>
      <c r="T220" s="26"/>
      <c r="U220" s="26"/>
      <c r="V220" s="26"/>
      <c r="W220" s="26"/>
      <c r="X220" s="26"/>
      <c r="Y220" s="26"/>
      <c r="Z220" s="26"/>
      <c r="AA220" s="10"/>
    </row>
    <row r="221" spans="1:27" x14ac:dyDescent="0.25">
      <c r="A221" s="355"/>
      <c r="B221" s="325" t="s">
        <v>58</v>
      </c>
      <c r="C221" s="325"/>
      <c r="D221" s="326"/>
      <c r="E221" s="104">
        <f>SUM(D213:AA213)</f>
        <v>8</v>
      </c>
      <c r="F221" s="1"/>
      <c r="G221" s="26"/>
      <c r="H221" s="1"/>
      <c r="I221" s="1"/>
      <c r="J221" s="26"/>
      <c r="K221" s="26"/>
      <c r="L221" s="26"/>
      <c r="M221" s="26"/>
      <c r="N221" s="26"/>
      <c r="O221" s="26"/>
      <c r="P221" s="26"/>
      <c r="Q221" s="26"/>
      <c r="R221" s="26"/>
      <c r="S221" s="26"/>
      <c r="T221" s="26"/>
      <c r="U221" s="26"/>
      <c r="V221" s="26"/>
      <c r="W221" s="26"/>
      <c r="X221" s="26"/>
      <c r="Y221" s="26"/>
      <c r="Z221" s="26"/>
      <c r="AA221" s="10"/>
    </row>
    <row r="222" spans="1:27" x14ac:dyDescent="0.25">
      <c r="A222" s="355"/>
      <c r="B222" s="325" t="s">
        <v>59</v>
      </c>
      <c r="C222" s="325"/>
      <c r="D222" s="326"/>
      <c r="E222" s="129">
        <v>0.1147</v>
      </c>
      <c r="F222" s="1"/>
      <c r="G222" s="26"/>
      <c r="H222" s="1"/>
      <c r="I222" s="1"/>
      <c r="J222" s="26"/>
      <c r="K222" s="26"/>
      <c r="L222" s="26"/>
      <c r="M222" s="26"/>
      <c r="N222" s="26"/>
      <c r="O222" s="26"/>
      <c r="P222" s="26"/>
      <c r="Q222" s="26"/>
      <c r="R222" s="26"/>
      <c r="S222" s="26"/>
      <c r="T222" s="26"/>
      <c r="U222" s="26"/>
      <c r="V222" s="26"/>
      <c r="W222" s="26"/>
      <c r="X222" s="26"/>
      <c r="Y222" s="26"/>
      <c r="Z222" s="26"/>
      <c r="AA222" s="10"/>
    </row>
    <row r="223" spans="1:27" x14ac:dyDescent="0.25">
      <c r="A223" s="355"/>
      <c r="B223" s="325" t="s">
        <v>60</v>
      </c>
      <c r="C223" s="325"/>
      <c r="D223" s="326"/>
      <c r="E223" s="104">
        <f>SUM(D216:AA216)</f>
        <v>9</v>
      </c>
      <c r="F223" s="1"/>
      <c r="G223" s="26"/>
      <c r="H223" s="1"/>
      <c r="I223" s="1"/>
      <c r="J223" s="26"/>
      <c r="K223" s="26"/>
      <c r="L223" s="26"/>
      <c r="M223" s="26"/>
      <c r="N223" s="26"/>
      <c r="O223" s="26"/>
      <c r="P223" s="26"/>
      <c r="Q223" s="26"/>
      <c r="R223" s="26"/>
      <c r="S223" s="26"/>
      <c r="T223" s="26"/>
      <c r="U223" s="26"/>
      <c r="V223" s="26"/>
      <c r="W223" s="26"/>
      <c r="X223" s="26"/>
      <c r="Y223" s="26"/>
      <c r="Z223" s="26"/>
      <c r="AA223" s="10"/>
    </row>
    <row r="224" spans="1:27" x14ac:dyDescent="0.25">
      <c r="A224" s="355"/>
      <c r="B224" s="325" t="s">
        <v>61</v>
      </c>
      <c r="C224" s="325"/>
      <c r="D224" s="326"/>
      <c r="E224" s="105">
        <f>-D209+SUM(D214:AA214)</f>
        <v>6258935.1394994212</v>
      </c>
      <c r="F224" s="1"/>
      <c r="G224" s="26"/>
      <c r="H224" s="1"/>
      <c r="I224" s="1"/>
      <c r="J224" s="26"/>
      <c r="K224" s="26"/>
      <c r="L224" s="26"/>
      <c r="M224" s="26"/>
      <c r="N224" s="26"/>
      <c r="O224" s="26"/>
      <c r="P224" s="26"/>
      <c r="Q224" s="26"/>
      <c r="R224" s="26"/>
      <c r="S224" s="26"/>
      <c r="T224" s="26"/>
      <c r="U224" s="26"/>
      <c r="V224" s="26"/>
      <c r="W224" s="26"/>
      <c r="X224" s="26"/>
      <c r="Y224" s="26"/>
      <c r="Z224" s="26"/>
      <c r="AA224" s="10"/>
    </row>
    <row r="225" spans="1:27" x14ac:dyDescent="0.25">
      <c r="A225" s="355"/>
      <c r="B225" s="353" t="s">
        <v>62</v>
      </c>
      <c r="C225" s="353"/>
      <c r="D225" s="354"/>
      <c r="E225" s="106">
        <f>E224/D209</f>
        <v>3.2097103279484211</v>
      </c>
      <c r="F225" s="1"/>
      <c r="G225" s="26"/>
      <c r="H225" s="1"/>
      <c r="I225" s="1"/>
      <c r="J225" s="26"/>
      <c r="K225" s="26"/>
      <c r="L225" s="26"/>
      <c r="M225" s="26"/>
      <c r="N225" s="26"/>
      <c r="O225" s="26"/>
      <c r="P225" s="26"/>
      <c r="Q225" s="26"/>
      <c r="R225" s="26"/>
      <c r="S225" s="26"/>
      <c r="T225" s="26"/>
      <c r="U225" s="26"/>
      <c r="V225" s="26"/>
      <c r="W225" s="26"/>
      <c r="X225" s="26"/>
      <c r="Y225" s="26"/>
      <c r="Z225" s="26"/>
      <c r="AA225" s="10"/>
    </row>
    <row r="226" spans="1:27" x14ac:dyDescent="0.25">
      <c r="A226" s="355"/>
      <c r="B226" s="353" t="s">
        <v>63</v>
      </c>
      <c r="C226" s="353"/>
      <c r="D226" s="354"/>
      <c r="E226" s="107">
        <f>IRR(B217:AA217,E222)</f>
        <v>0.14679463835389561</v>
      </c>
      <c r="F226" s="1"/>
      <c r="G226" s="26"/>
      <c r="H226" s="1"/>
      <c r="I226" s="1"/>
      <c r="J226" s="26"/>
      <c r="K226" s="26"/>
      <c r="L226" s="26"/>
      <c r="M226" s="26"/>
      <c r="N226" s="26"/>
      <c r="O226" s="26"/>
      <c r="P226" s="26"/>
      <c r="Q226" s="26"/>
      <c r="R226" s="26"/>
      <c r="S226" s="26"/>
      <c r="T226" s="26"/>
      <c r="U226" s="26"/>
      <c r="V226" s="26"/>
      <c r="W226" s="26"/>
      <c r="X226" s="26"/>
      <c r="Y226" s="26"/>
      <c r="Z226" s="26"/>
      <c r="AA226" s="10"/>
    </row>
  </sheetData>
  <mergeCells count="69">
    <mergeCell ref="A198:A226"/>
    <mergeCell ref="B219:E219"/>
    <mergeCell ref="B220:D220"/>
    <mergeCell ref="B221:D221"/>
    <mergeCell ref="B222:D222"/>
    <mergeCell ref="B223:D223"/>
    <mergeCell ref="B224:D224"/>
    <mergeCell ref="B225:D225"/>
    <mergeCell ref="B226:D226"/>
    <mergeCell ref="A169:A197"/>
    <mergeCell ref="B190:E190"/>
    <mergeCell ref="B191:D191"/>
    <mergeCell ref="B192:D192"/>
    <mergeCell ref="B193:D193"/>
    <mergeCell ref="B194:D194"/>
    <mergeCell ref="B195:D195"/>
    <mergeCell ref="B196:D196"/>
    <mergeCell ref="B197:D197"/>
    <mergeCell ref="A140:A168"/>
    <mergeCell ref="B161:E161"/>
    <mergeCell ref="B162:D162"/>
    <mergeCell ref="B163:D163"/>
    <mergeCell ref="B164:D164"/>
    <mergeCell ref="B165:D165"/>
    <mergeCell ref="B166:D166"/>
    <mergeCell ref="B167:D167"/>
    <mergeCell ref="B168:D168"/>
    <mergeCell ref="A111:A139"/>
    <mergeCell ref="B132:E132"/>
    <mergeCell ref="B133:D133"/>
    <mergeCell ref="B134:D134"/>
    <mergeCell ref="B135:D135"/>
    <mergeCell ref="B136:D136"/>
    <mergeCell ref="B137:D137"/>
    <mergeCell ref="B138:D138"/>
    <mergeCell ref="B139:D139"/>
    <mergeCell ref="A82:A110"/>
    <mergeCell ref="B103:E103"/>
    <mergeCell ref="B104:D104"/>
    <mergeCell ref="B105:D105"/>
    <mergeCell ref="B106:D106"/>
    <mergeCell ref="B107:D107"/>
    <mergeCell ref="B108:D108"/>
    <mergeCell ref="B109:D109"/>
    <mergeCell ref="B110:D110"/>
    <mergeCell ref="A55:A81"/>
    <mergeCell ref="B75:D75"/>
    <mergeCell ref="B76:D76"/>
    <mergeCell ref="B77:D77"/>
    <mergeCell ref="B78:D78"/>
    <mergeCell ref="B79:D79"/>
    <mergeCell ref="B80:D80"/>
    <mergeCell ref="B81:D81"/>
    <mergeCell ref="B27:D27"/>
    <mergeCell ref="A1:A27"/>
    <mergeCell ref="A28:A54"/>
    <mergeCell ref="B48:D48"/>
    <mergeCell ref="B49:D49"/>
    <mergeCell ref="B50:D50"/>
    <mergeCell ref="B51:D51"/>
    <mergeCell ref="B21:D21"/>
    <mergeCell ref="B22:D22"/>
    <mergeCell ref="B23:D23"/>
    <mergeCell ref="B24:D24"/>
    <mergeCell ref="B25:D25"/>
    <mergeCell ref="B26:D26"/>
    <mergeCell ref="B52:D52"/>
    <mergeCell ref="B53:D53"/>
    <mergeCell ref="B54:D5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Входящие данные</vt:lpstr>
      <vt:lpstr>Этапы запуска Проекта</vt:lpstr>
      <vt:lpstr>Инвестиции на орг-цию бизнеса</vt:lpstr>
      <vt:lpstr>Ежемесячные затраты</vt:lpstr>
      <vt:lpstr>Продажи</vt:lpstr>
      <vt:lpstr>Прибыль_окупаемость</vt:lpstr>
      <vt:lpstr>Гибкость</vt:lpstr>
      <vt:lpstr>Кредитование</vt:lpstr>
      <vt:lpstr>Расчеты гибкости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Франчайзинг 5</dc:creator>
  <cp:lastModifiedBy>Руслан</cp:lastModifiedBy>
  <cp:lastPrinted>2016-03-01T10:32:49Z</cp:lastPrinted>
  <dcterms:created xsi:type="dcterms:W3CDTF">2015-06-28T20:32:06Z</dcterms:created>
  <dcterms:modified xsi:type="dcterms:W3CDTF">2016-10-14T07:00:05Z</dcterms:modified>
</cp:coreProperties>
</file>