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ocuments\"/>
    </mc:Choice>
  </mc:AlternateContent>
  <bookViews>
    <workbookView xWindow="0" yWindow="30" windowWidth="22980" windowHeight="9270"/>
  </bookViews>
  <sheets>
    <sheet name="пример окупаемости" sheetId="3" r:id="rId1"/>
    <sheet name="пример расходов" sheetId="4" r:id="rId2"/>
  </sheets>
  <externalReferences>
    <externalReference r:id="rId3"/>
    <externalReference r:id="rId4"/>
    <externalReference r:id="rId5"/>
  </externalReferences>
  <definedNames>
    <definedName name="CPI">[1]Нормативы!$B$106</definedName>
    <definedName name="Азовский" localSheetId="0">[2]БАЗА!#REF!</definedName>
    <definedName name="Азовский">[2]БАЗА!#REF!</definedName>
    <definedName name="арендаФиксНа1НовыйСобстМаг">'[3]Аренда условия'!$O$85</definedName>
    <definedName name="БазаДанных">OFFSET([2]Данные!$A$1,0,0,COUNTA([2]Данные!$B:$B),COUNTA([2]Данные!$1:$1)+1)</definedName>
    <definedName name="валюта" localSheetId="0">#REF!</definedName>
    <definedName name="валюта">#REF!</definedName>
    <definedName name="валютадоговора">[1]Лист2!$A$28:$A$31</definedName>
    <definedName name="Вива" localSheetId="0">[2]БАЗА!#REF!</definedName>
    <definedName name="Вива">[2]БАЗА!#REF!</definedName>
    <definedName name="индексацияаренды">'[1]Вводные данные от ОР'!$C$13</definedName>
    <definedName name="Кнацсоп">[1]Нормативы!$B$64</definedName>
    <definedName name="курсдолл">[1]Нормативы!$B$108</definedName>
    <definedName name="курсевро">[1]Нормативы!$B$109</definedName>
    <definedName name="месяцы">[1]Лист2!$A$36:$A$47</definedName>
    <definedName name="методтРАФИКА">[1]Лист2!$A$51:$A$52</definedName>
    <definedName name="НДС" localSheetId="0">#REF!</definedName>
    <definedName name="НДС">#REF!</definedName>
    <definedName name="нормаВывеска">[1]Нормативы!$B$35</definedName>
    <definedName name="_xlnm.Print_Area" localSheetId="0">'пример окупаемости'!$A$1:$T$37</definedName>
    <definedName name="_xlnm.Print_Area" localSheetId="1">'пример расходов'!#REF!</definedName>
    <definedName name="Отрадное" localSheetId="0">[2]БАЗА!#REF!</definedName>
    <definedName name="Отрадное">[2]БАЗА!#REF!</definedName>
    <definedName name="ПРОБА" localSheetId="0">#REF!</definedName>
    <definedName name="ПРОБА">#REF!</definedName>
    <definedName name="Профсоюзная" localSheetId="0">[2]БАЗА!#REF!</definedName>
    <definedName name="Профсоюзная">[2]БАЗА!#REF!</definedName>
    <definedName name="процентсоборота">'[1]Вводные данные от ОР'!$C$10</definedName>
    <definedName name="процентсопутки">[1]Нормативы!$B$62</definedName>
    <definedName name="Спортивная" localSheetId="0">[2]БАЗА!#REF!</definedName>
    <definedName name="Спортивная">[2]БАЗА!#REF!</definedName>
    <definedName name="СреднийНовыйМагазинКвМ">'[3]Нормы и нормативы'!$B$25</definedName>
    <definedName name="ставкадисконтирования">[1]Нормативы!$B$105</definedName>
    <definedName name="типСМР">[1]Лист2!$A$2:$A$4</definedName>
    <definedName name="тт" localSheetId="0">OFFSET(#REF!,0,0,COUNTA(#REF!),1)</definedName>
    <definedName name="тт">OFFSET(#REF!,0,0,COUNTA(#REF!),1)</definedName>
    <definedName name="Тула_2" localSheetId="0">[2]Салоны!#REF!</definedName>
    <definedName name="Тула_2">[2]Салоны!#REF!</definedName>
    <definedName name="удотмск">'[1]Вводные данные от ОР'!$B$3</definedName>
    <definedName name="услуги" localSheetId="0">#REF!</definedName>
    <definedName name="услуги">#REF!</definedName>
  </definedNames>
  <calcPr calcId="152511" refMode="R1C1"/>
</workbook>
</file>

<file path=xl/calcChain.xml><?xml version="1.0" encoding="utf-8"?>
<calcChain xmlns="http://schemas.openxmlformats.org/spreadsheetml/2006/main">
  <c r="G21" i="3" l="1"/>
  <c r="I21" i="3"/>
  <c r="K21" i="3"/>
  <c r="M21" i="3"/>
  <c r="O21" i="3"/>
  <c r="Q21" i="3"/>
  <c r="S21" i="3"/>
  <c r="U21" i="3"/>
  <c r="E21" i="3"/>
  <c r="U22" i="3"/>
  <c r="U24" i="3" l="1"/>
  <c r="E7" i="4"/>
  <c r="D3" i="3" s="1"/>
  <c r="E8" i="4"/>
  <c r="D7" i="3" s="1"/>
  <c r="E9" i="4"/>
  <c r="E10" i="4"/>
  <c r="E11" i="4"/>
  <c r="E12" i="4"/>
  <c r="E13" i="4"/>
  <c r="E14" i="4"/>
  <c r="E15" i="4"/>
  <c r="E16" i="4"/>
  <c r="E17" i="4"/>
  <c r="E18" i="4"/>
  <c r="D19" i="4"/>
  <c r="E20" i="4"/>
  <c r="E21" i="4"/>
  <c r="D22" i="4"/>
  <c r="E22" i="4" s="1"/>
  <c r="D23" i="4"/>
  <c r="E23" i="4" s="1"/>
  <c r="E24" i="4"/>
  <c r="D25" i="4"/>
  <c r="E25" i="4" s="1"/>
  <c r="D9" i="3" s="1"/>
  <c r="E26" i="4"/>
  <c r="D27" i="4"/>
  <c r="E28" i="4"/>
  <c r="E29" i="4"/>
  <c r="E30" i="4"/>
  <c r="E31" i="4"/>
  <c r="E32" i="4"/>
  <c r="E33" i="4"/>
  <c r="E34" i="4"/>
  <c r="E35" i="4"/>
  <c r="E36" i="4"/>
  <c r="E37" i="4"/>
  <c r="D38" i="4"/>
  <c r="E42" i="4"/>
  <c r="M4" i="3"/>
  <c r="M9" i="3" s="1"/>
  <c r="K5" i="3"/>
  <c r="M5" i="3"/>
  <c r="K7" i="3"/>
  <c r="L7" i="3" s="1"/>
  <c r="M7" i="3" s="1"/>
  <c r="E23" i="3" s="1"/>
  <c r="D8" i="3"/>
  <c r="K8" i="3"/>
  <c r="M8" i="3"/>
  <c r="E22" i="3"/>
  <c r="G22" i="3"/>
  <c r="G24" i="3" s="1"/>
  <c r="I22" i="3"/>
  <c r="I24" i="3" s="1"/>
  <c r="K22" i="3"/>
  <c r="M22" i="3"/>
  <c r="O22" i="3"/>
  <c r="Q22" i="3"/>
  <c r="S22" i="3"/>
  <c r="S24" i="3" s="1"/>
  <c r="K24" i="3"/>
  <c r="M24" i="3"/>
  <c r="O24" i="3"/>
  <c r="Q24" i="3"/>
  <c r="D33" i="3"/>
  <c r="E33" i="3"/>
  <c r="F33" i="3"/>
  <c r="G33" i="3"/>
  <c r="H33" i="3"/>
  <c r="I33" i="3"/>
  <c r="J33" i="3"/>
  <c r="K33" i="3"/>
  <c r="E24" i="3" l="1"/>
  <c r="D6" i="4"/>
  <c r="D44" i="4" s="1"/>
  <c r="E19" i="4"/>
  <c r="D14" i="3" l="1"/>
  <c r="E19" i="3" s="1"/>
  <c r="E44" i="4"/>
  <c r="F19" i="3" l="1"/>
  <c r="F25" i="3" s="1"/>
  <c r="E25" i="3"/>
  <c r="G19" i="3" l="1"/>
  <c r="G25" i="3"/>
  <c r="D34" i="3"/>
  <c r="D35" i="3"/>
  <c r="H19" i="3"/>
  <c r="H25" i="3" s="1"/>
  <c r="I19" i="3" l="1"/>
  <c r="E34" i="3"/>
  <c r="I25" i="3"/>
  <c r="J19" i="3"/>
  <c r="J25" i="3" s="1"/>
  <c r="E35" i="3"/>
  <c r="L19" i="3" l="1"/>
  <c r="L25" i="3" s="1"/>
  <c r="F35" i="3"/>
  <c r="K19" i="3"/>
  <c r="K25" i="3"/>
  <c r="F34" i="3"/>
  <c r="M19" i="3" l="1"/>
  <c r="G34" i="3"/>
  <c r="M25" i="3"/>
  <c r="G35" i="3"/>
  <c r="N19" i="3"/>
  <c r="N25" i="3" s="1"/>
  <c r="H35" i="3" l="1"/>
  <c r="P19" i="3"/>
  <c r="P25" i="3" s="1"/>
  <c r="O19" i="3"/>
  <c r="O25" i="3"/>
  <c r="H34" i="3"/>
  <c r="Q19" i="3" l="1"/>
  <c r="I34" i="3"/>
  <c r="Q25" i="3"/>
  <c r="R19" i="3"/>
  <c r="R25" i="3" s="1"/>
  <c r="I35" i="3"/>
  <c r="T19" i="3" l="1"/>
  <c r="T25" i="3" s="1"/>
  <c r="J35" i="3"/>
  <c r="S19" i="3"/>
  <c r="S25" i="3"/>
  <c r="J34" i="3"/>
  <c r="V19" i="3" l="1"/>
  <c r="V25" i="3" s="1"/>
  <c r="L35" i="3"/>
  <c r="U19" i="3"/>
  <c r="U25" i="3"/>
  <c r="L34" i="3" s="1"/>
  <c r="K34" i="3"/>
</calcChain>
</file>

<file path=xl/sharedStrings.xml><?xml version="1.0" encoding="utf-8"?>
<sst xmlns="http://schemas.openxmlformats.org/spreadsheetml/2006/main" count="124" uniqueCount="100">
  <si>
    <t>Наименование</t>
  </si>
  <si>
    <t>План</t>
  </si>
  <si>
    <t>факт</t>
  </si>
  <si>
    <t>разница</t>
  </si>
  <si>
    <t>с НДС долл США один кв. м. в год</t>
  </si>
  <si>
    <t>Аренда с НДС руб. в месяц</t>
  </si>
  <si>
    <t>тысяч руб.</t>
  </si>
  <si>
    <t>Депозит</t>
  </si>
  <si>
    <t>Площадь</t>
  </si>
  <si>
    <t>кв.м.</t>
  </si>
  <si>
    <t>Комиссия риелтора</t>
  </si>
  <si>
    <t>Арендная ставка кв.м. в год</t>
  </si>
  <si>
    <t>Долл. СШАкв.м. в год.</t>
  </si>
  <si>
    <t>Ремонт</t>
  </si>
  <si>
    <t>Эксплуатация кв.м. в год</t>
  </si>
  <si>
    <t>Валюта</t>
  </si>
  <si>
    <t>Музыка, Пос, Хоз</t>
  </si>
  <si>
    <t>Маркетинг кв.м. в год</t>
  </si>
  <si>
    <t>коммунальн.пл кв.м. в год</t>
  </si>
  <si>
    <t>Вывеска</t>
  </si>
  <si>
    <t>Обеспечитеьлный платеж кв.м. в год</t>
  </si>
  <si>
    <t>Кондиционер (фанкойл)</t>
  </si>
  <si>
    <t>Итого</t>
  </si>
  <si>
    <t>Расчет рентабельности и период окупаемости</t>
  </si>
  <si>
    <t>Наименование показателя</t>
  </si>
  <si>
    <t>март</t>
  </si>
  <si>
    <t>сентябрь</t>
  </si>
  <si>
    <t>октябрь</t>
  </si>
  <si>
    <t>план</t>
  </si>
  <si>
    <t>Инвестиции</t>
  </si>
  <si>
    <t>Выручка</t>
  </si>
  <si>
    <t>Себестоимость товара в выручке</t>
  </si>
  <si>
    <t>Зарплата и ЕСН сотрудников магазина</t>
  </si>
  <si>
    <t>Постоянные расходы (аренда, коммун)</t>
  </si>
  <si>
    <t>Фин результат каждого месяца</t>
  </si>
  <si>
    <t>Текущий баланс</t>
  </si>
  <si>
    <t>Период окупаемости:</t>
  </si>
  <si>
    <t>месяцев</t>
  </si>
  <si>
    <t>Согласовано:</t>
  </si>
  <si>
    <t>дата</t>
  </si>
  <si>
    <t>Факт</t>
  </si>
  <si>
    <t>IT отдель</t>
  </si>
  <si>
    <t>Метраж магазина</t>
  </si>
  <si>
    <t>с НДС</t>
  </si>
  <si>
    <t>Статья Бюджета</t>
  </si>
  <si>
    <t>Детализация</t>
  </si>
  <si>
    <t>на 1 кв м</t>
  </si>
  <si>
    <t>на 1 магазин</t>
  </si>
  <si>
    <t>Инвестиционные</t>
  </si>
  <si>
    <t>Обеспечительны платеж</t>
  </si>
  <si>
    <t>Вывеска и стационарное оформление</t>
  </si>
  <si>
    <t>Компьютеры и техника</t>
  </si>
  <si>
    <t>ККМ</t>
  </si>
  <si>
    <t>Счетчики посетителей</t>
  </si>
  <si>
    <t>Терминалы СД</t>
  </si>
  <si>
    <t>Телевизоры</t>
  </si>
  <si>
    <t>Биометрия</t>
  </si>
  <si>
    <t>ПО+лицензии</t>
  </si>
  <si>
    <t>СМР</t>
  </si>
  <si>
    <t xml:space="preserve">"Грильято" </t>
  </si>
  <si>
    <t xml:space="preserve">Мелкое оборудование </t>
  </si>
  <si>
    <t>стойки для сумок, подставки для клатчей, кронштейны и пр.</t>
  </si>
  <si>
    <t>Операционные</t>
  </si>
  <si>
    <t>Единоразовые платежи за вход (аренда)</t>
  </si>
  <si>
    <t>Канцтовары, бумага</t>
  </si>
  <si>
    <t>Реклама</t>
  </si>
  <si>
    <t>Спецодежда</t>
  </si>
  <si>
    <t>Командировочные расходы</t>
  </si>
  <si>
    <t>Подбор персонала</t>
  </si>
  <si>
    <t>Связь</t>
  </si>
  <si>
    <t>запуск магазина (аутсорт)+расходные материалы ИТ</t>
  </si>
  <si>
    <t>Страхование</t>
  </si>
  <si>
    <t>Регистрация договора аренды</t>
  </si>
  <si>
    <t>Товар</t>
  </si>
  <si>
    <t>Товар на открытие обувь</t>
  </si>
  <si>
    <t>Пары обувь</t>
  </si>
  <si>
    <t>Сумма обувь</t>
  </si>
  <si>
    <t>Сумма сопутка</t>
  </si>
  <si>
    <t>Доставка на открытие</t>
  </si>
  <si>
    <t>Транспортные</t>
  </si>
  <si>
    <t>Тариф на доставку(за км)</t>
  </si>
  <si>
    <t>ИТОГО</t>
  </si>
  <si>
    <t xml:space="preserve"> IT оборудование</t>
  </si>
  <si>
    <t>адаптивный расчёт</t>
  </si>
  <si>
    <t>Согласованно_____________________</t>
  </si>
  <si>
    <t>декабрь</t>
  </si>
  <si>
    <t>январь</t>
  </si>
  <si>
    <t>февраль</t>
  </si>
  <si>
    <t>Расходы на открытие 1 магазина г.Ярославль</t>
  </si>
  <si>
    <t>Фролов Е.Н._________________________</t>
  </si>
  <si>
    <t xml:space="preserve">                                                                                Расчет  2016-2017г.</t>
  </si>
  <si>
    <t xml:space="preserve">ноября </t>
  </si>
  <si>
    <t>апрель</t>
  </si>
  <si>
    <t>прочее</t>
  </si>
  <si>
    <t>проект</t>
  </si>
  <si>
    <t>стоимость проекта</t>
  </si>
  <si>
    <t>аванс по аренде</t>
  </si>
  <si>
    <t xml:space="preserve">прочее </t>
  </si>
  <si>
    <t>май</t>
  </si>
  <si>
    <t>тц АУРА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</si>
</sst>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  <font>
      <u/>
      <sz val="9"/>
      <color theme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1"/>
    </font>
    <font>
      <sz val="9"/>
      <color theme="1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9"/>
      <color theme="1"/>
      <name val="Arial Unicode MS"/>
      <family val="2"/>
      <charset val="204"/>
    </font>
    <font>
      <sz val="11"/>
      <color theme="1"/>
      <name val="Calibri"/>
      <family val="2"/>
      <scheme val="minor"/>
    </font>
    <font>
      <b/>
      <sz val="18"/>
      <color rgb="FF0033CC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3" tint="0.79998168889431442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FF66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3C3C3C"/>
      </right>
      <top/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>
      <left style="medium">
        <color rgb="FF3C3C3C"/>
      </left>
      <right/>
      <top/>
      <bottom style="medium">
        <color rgb="FF3C3C3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/>
      <top style="medium">
        <color rgb="FF3C3C3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3C3C3C"/>
      </left>
      <right style="medium">
        <color auto="1"/>
      </right>
      <top style="medium">
        <color rgb="FF3C3C3C"/>
      </top>
      <bottom style="medium">
        <color rgb="FF3C3C3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3C3C3C"/>
      </left>
      <right/>
      <top style="thin">
        <color indexed="64"/>
      </top>
      <bottom style="medium">
        <color rgb="FF3C3C3C"/>
      </bottom>
      <diagonal/>
    </border>
    <border>
      <left/>
      <right style="medium">
        <color rgb="FF3C3C3C"/>
      </right>
      <top style="thin">
        <color indexed="64"/>
      </top>
      <bottom style="medium">
        <color rgb="FF3C3C3C"/>
      </bottom>
      <diagonal/>
    </border>
    <border>
      <left style="medium">
        <color rgb="FF3C3C3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C3C3C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" fillId="0" borderId="0"/>
    <xf numFmtId="0" fontId="1" fillId="0" borderId="0"/>
    <xf numFmtId="0" fontId="18" fillId="0" borderId="0"/>
    <xf numFmtId="0" fontId="2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1">
    <xf numFmtId="0" fontId="0" fillId="0" borderId="0" xfId="0"/>
    <xf numFmtId="1" fontId="4" fillId="2" borderId="2" xfId="0" applyNumberFormat="1" applyFont="1" applyFill="1" applyBorder="1" applyAlignment="1">
      <alignment vertical="center"/>
    </xf>
    <xf numFmtId="1" fontId="4" fillId="2" borderId="3" xfId="0" applyNumberFormat="1" applyFont="1" applyFill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6" fillId="3" borderId="5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1" fontId="0" fillId="3" borderId="8" xfId="0" applyNumberFormat="1" applyFont="1" applyFill="1" applyBorder="1" applyAlignment="1">
      <alignment vertical="center"/>
    </xf>
    <xf numFmtId="1" fontId="0" fillId="3" borderId="9" xfId="0" applyNumberFormat="1" applyFont="1" applyFill="1" applyBorder="1" applyAlignment="1">
      <alignment vertical="center"/>
    </xf>
    <xf numFmtId="1" fontId="8" fillId="3" borderId="9" xfId="0" applyNumberFormat="1" applyFont="1" applyFill="1" applyBorder="1" applyAlignment="1">
      <alignment horizontal="center" vertical="center" wrapText="1"/>
    </xf>
    <xf numFmtId="1" fontId="8" fillId="3" borderId="10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6" fillId="7" borderId="4" xfId="0" applyNumberFormat="1" applyFont="1" applyFill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 wrapText="1"/>
    </xf>
    <xf numFmtId="1" fontId="9" fillId="6" borderId="11" xfId="0" applyNumberFormat="1" applyFont="1" applyFill="1" applyBorder="1" applyAlignment="1">
      <alignment horizontal="center" vertical="center"/>
    </xf>
    <xf numFmtId="1" fontId="6" fillId="7" borderId="11" xfId="0" applyNumberFormat="1" applyFont="1" applyFill="1" applyBorder="1" applyAlignment="1">
      <alignment horizontal="center" vertical="center"/>
    </xf>
    <xf numFmtId="1" fontId="11" fillId="7" borderId="12" xfId="0" applyNumberFormat="1" applyFont="1" applyFill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 wrapText="1"/>
    </xf>
    <xf numFmtId="1" fontId="11" fillId="7" borderId="15" xfId="0" applyNumberFormat="1" applyFont="1" applyFill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" fontId="6" fillId="9" borderId="11" xfId="0" applyNumberFormat="1" applyFont="1" applyFill="1" applyBorder="1" applyAlignment="1">
      <alignment horizontal="center" vertical="center"/>
    </xf>
    <xf numFmtId="1" fontId="6" fillId="4" borderId="24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horizontal="center" vertical="center"/>
    </xf>
    <xf numFmtId="1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" fontId="6" fillId="3" borderId="25" xfId="0" applyNumberFormat="1" applyFont="1" applyFill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6" fillId="8" borderId="13" xfId="0" applyNumberFormat="1" applyFont="1" applyFill="1" applyBorder="1" applyAlignment="1">
      <alignment vertical="center"/>
    </xf>
    <xf numFmtId="1" fontId="6" fillId="8" borderId="14" xfId="0" applyNumberFormat="1" applyFont="1" applyFill="1" applyBorder="1" applyAlignment="1">
      <alignment vertical="center"/>
    </xf>
    <xf numFmtId="1" fontId="0" fillId="10" borderId="0" xfId="0" applyNumberFormat="1" applyFill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0" fontId="6" fillId="11" borderId="0" xfId="0" applyFont="1" applyFill="1" applyBorder="1" applyAlignment="1">
      <alignment vertical="center"/>
    </xf>
    <xf numFmtId="14" fontId="6" fillId="11" borderId="0" xfId="0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vertical="center"/>
    </xf>
    <xf numFmtId="1" fontId="14" fillId="12" borderId="0" xfId="0" applyNumberFormat="1" applyFont="1" applyFill="1" applyBorder="1" applyAlignment="1">
      <alignment vertical="center"/>
    </xf>
    <xf numFmtId="0" fontId="14" fillId="13" borderId="0" xfId="0" applyFont="1" applyFill="1" applyBorder="1" applyAlignment="1">
      <alignment vertical="center"/>
    </xf>
    <xf numFmtId="1" fontId="14" fillId="13" borderId="0" xfId="0" applyNumberFormat="1" applyFont="1" applyFill="1" applyBorder="1" applyAlignment="1">
      <alignment vertical="center"/>
    </xf>
    <xf numFmtId="0" fontId="23" fillId="0" borderId="0" xfId="13" applyFont="1"/>
    <xf numFmtId="0" fontId="24" fillId="0" borderId="0" xfId="13" applyFont="1"/>
    <xf numFmtId="0" fontId="20" fillId="14" borderId="0" xfId="13" applyFill="1"/>
    <xf numFmtId="0" fontId="25" fillId="14" borderId="0" xfId="13" applyFont="1" applyFill="1"/>
    <xf numFmtId="3" fontId="24" fillId="0" borderId="0" xfId="13" applyNumberFormat="1" applyFont="1"/>
    <xf numFmtId="0" fontId="20" fillId="0" borderId="0" xfId="13"/>
    <xf numFmtId="3" fontId="26" fillId="0" borderId="0" xfId="13" applyNumberFormat="1" applyFont="1"/>
    <xf numFmtId="0" fontId="26" fillId="0" borderId="0" xfId="13" applyFont="1"/>
    <xf numFmtId="3" fontId="20" fillId="0" borderId="0" xfId="13" applyNumberFormat="1"/>
    <xf numFmtId="0" fontId="24" fillId="15" borderId="28" xfId="13" applyFont="1" applyFill="1" applyBorder="1"/>
    <xf numFmtId="3" fontId="24" fillId="15" borderId="28" xfId="13" applyNumberFormat="1" applyFont="1" applyFill="1" applyBorder="1"/>
    <xf numFmtId="0" fontId="20" fillId="16" borderId="25" xfId="13" applyFill="1" applyBorder="1"/>
    <xf numFmtId="0" fontId="20" fillId="0" borderId="29" xfId="13" applyBorder="1"/>
    <xf numFmtId="3" fontId="20" fillId="0" borderId="29" xfId="13" applyNumberFormat="1" applyBorder="1"/>
    <xf numFmtId="0" fontId="20" fillId="0" borderId="26" xfId="13" applyBorder="1"/>
    <xf numFmtId="3" fontId="20" fillId="0" borderId="26" xfId="13" applyNumberFormat="1" applyBorder="1"/>
    <xf numFmtId="0" fontId="20" fillId="0" borderId="31" xfId="13" applyBorder="1"/>
    <xf numFmtId="3" fontId="20" fillId="0" borderId="31" xfId="13" applyNumberFormat="1" applyBorder="1"/>
    <xf numFmtId="0" fontId="20" fillId="0" borderId="6" xfId="13" applyBorder="1"/>
    <xf numFmtId="3" fontId="20" fillId="0" borderId="6" xfId="13" applyNumberFormat="1" applyBorder="1"/>
    <xf numFmtId="0" fontId="20" fillId="0" borderId="6" xfId="13" applyFill="1" applyBorder="1" applyAlignment="1">
      <alignment wrapText="1"/>
    </xf>
    <xf numFmtId="3" fontId="20" fillId="0" borderId="0" xfId="13" applyNumberFormat="1" applyBorder="1"/>
    <xf numFmtId="3" fontId="20" fillId="17" borderId="25" xfId="13" applyNumberFormat="1" applyFill="1" applyBorder="1"/>
    <xf numFmtId="3" fontId="20" fillId="17" borderId="31" xfId="13" applyNumberFormat="1" applyFill="1" applyBorder="1"/>
    <xf numFmtId="0" fontId="20" fillId="0" borderId="32" xfId="13" applyBorder="1"/>
    <xf numFmtId="3" fontId="20" fillId="0" borderId="32" xfId="13" applyNumberFormat="1" applyBorder="1"/>
    <xf numFmtId="0" fontId="27" fillId="0" borderId="32" xfId="13" applyFont="1" applyFill="1" applyBorder="1"/>
    <xf numFmtId="3" fontId="26" fillId="0" borderId="32" xfId="13" applyNumberFormat="1" applyFont="1" applyFill="1" applyBorder="1"/>
    <xf numFmtId="0" fontId="20" fillId="0" borderId="0" xfId="13" applyFill="1"/>
    <xf numFmtId="0" fontId="20" fillId="0" borderId="31" xfId="13" applyFont="1" applyBorder="1"/>
    <xf numFmtId="3" fontId="20" fillId="0" borderId="31" xfId="13" applyNumberFormat="1" applyFont="1" applyBorder="1"/>
    <xf numFmtId="0" fontId="20" fillId="0" borderId="31" xfId="13" applyFont="1" applyFill="1" applyBorder="1"/>
    <xf numFmtId="3" fontId="20" fillId="0" borderId="31" xfId="13" applyNumberFormat="1" applyFont="1" applyFill="1" applyBorder="1"/>
    <xf numFmtId="3" fontId="20" fillId="0" borderId="0" xfId="13" applyNumberFormat="1" applyFill="1"/>
    <xf numFmtId="0" fontId="20" fillId="0" borderId="6" xfId="13" applyFont="1" applyFill="1" applyBorder="1"/>
    <xf numFmtId="3" fontId="20" fillId="0" borderId="6" xfId="13" applyNumberFormat="1" applyFont="1" applyFill="1" applyBorder="1"/>
    <xf numFmtId="0" fontId="20" fillId="17" borderId="6" xfId="13" applyFill="1" applyBorder="1"/>
    <xf numFmtId="0" fontId="24" fillId="18" borderId="28" xfId="13" applyFont="1" applyFill="1" applyBorder="1"/>
    <xf numFmtId="3" fontId="24" fillId="18" borderId="28" xfId="13" applyNumberFormat="1" applyFont="1" applyFill="1" applyBorder="1"/>
    <xf numFmtId="165" fontId="20" fillId="16" borderId="31" xfId="13" applyNumberFormat="1" applyFill="1" applyBorder="1"/>
    <xf numFmtId="166" fontId="24" fillId="18" borderId="28" xfId="13" applyNumberFormat="1" applyFont="1" applyFill="1" applyBorder="1"/>
    <xf numFmtId="0" fontId="24" fillId="15" borderId="33" xfId="13" applyFont="1" applyFill="1" applyBorder="1"/>
    <xf numFmtId="0" fontId="26" fillId="0" borderId="32" xfId="13" applyFont="1" applyFill="1" applyBorder="1"/>
    <xf numFmtId="3" fontId="26" fillId="0" borderId="0" xfId="13" applyNumberFormat="1" applyFont="1" applyFill="1" applyBorder="1"/>
    <xf numFmtId="3" fontId="20" fillId="0" borderId="0" xfId="13" applyNumberFormat="1" applyFont="1" applyBorder="1"/>
    <xf numFmtId="0" fontId="20" fillId="0" borderId="31" xfId="13" applyFill="1" applyBorder="1"/>
    <xf numFmtId="3" fontId="20" fillId="0" borderId="0" xfId="13" applyNumberFormat="1" applyFont="1" applyFill="1" applyBorder="1"/>
    <xf numFmtId="0" fontId="20" fillId="0" borderId="6" xfId="13" applyFill="1" applyBorder="1"/>
    <xf numFmtId="0" fontId="24" fillId="18" borderId="33" xfId="13" applyFont="1" applyFill="1" applyBorder="1"/>
    <xf numFmtId="1" fontId="0" fillId="19" borderId="26" xfId="0" applyNumberFormat="1" applyFill="1" applyBorder="1" applyAlignment="1">
      <alignment horizontal="center" vertical="center"/>
    </xf>
    <xf numFmtId="1" fontId="0" fillId="20" borderId="26" xfId="0" applyNumberForma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4" borderId="20" xfId="0" applyNumberFormat="1" applyFont="1" applyFill="1" applyBorder="1" applyAlignment="1">
      <alignment vertical="center"/>
    </xf>
    <xf numFmtId="1" fontId="6" fillId="4" borderId="21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1" fontId="11" fillId="21" borderId="14" xfId="0" applyNumberFormat="1" applyFont="1" applyFill="1" applyBorder="1" applyAlignment="1">
      <alignment horizontal="center" vertical="center"/>
    </xf>
    <xf numFmtId="1" fontId="11" fillId="21" borderId="11" xfId="0" applyNumberFormat="1" applyFont="1" applyFill="1" applyBorder="1" applyAlignment="1">
      <alignment horizontal="center" vertical="center"/>
    </xf>
    <xf numFmtId="1" fontId="0" fillId="21" borderId="26" xfId="0" applyNumberFormat="1" applyFill="1" applyBorder="1" applyAlignment="1">
      <alignment horizontal="center" vertical="center"/>
    </xf>
    <xf numFmtId="3" fontId="20" fillId="21" borderId="30" xfId="13" applyNumberFormat="1" applyFill="1" applyBorder="1"/>
    <xf numFmtId="3" fontId="20" fillId="21" borderId="26" xfId="13" applyNumberFormat="1" applyFill="1" applyBorder="1"/>
    <xf numFmtId="1" fontId="6" fillId="3" borderId="22" xfId="0" applyNumberFormat="1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9" fillId="5" borderId="10" xfId="0" applyNumberFormat="1" applyFont="1" applyFill="1" applyBorder="1" applyAlignment="1">
      <alignment horizontal="left" vertical="center"/>
    </xf>
    <xf numFmtId="1" fontId="10" fillId="5" borderId="3" xfId="0" applyNumberFormat="1" applyFont="1" applyFill="1" applyBorder="1" applyAlignment="1">
      <alignment horizontal="left" vertical="center"/>
    </xf>
    <xf numFmtId="1" fontId="9" fillId="5" borderId="14" xfId="0" applyNumberFormat="1" applyFont="1" applyFill="1" applyBorder="1" applyAlignment="1">
      <alignment horizontal="left" vertical="center"/>
    </xf>
    <xf numFmtId="1" fontId="9" fillId="8" borderId="14" xfId="0" applyNumberFormat="1" applyFont="1" applyFill="1" applyBorder="1" applyAlignment="1">
      <alignment horizontal="left" vertical="center"/>
    </xf>
    <xf numFmtId="1" fontId="10" fillId="5" borderId="3" xfId="0" applyNumberFormat="1" applyFont="1" applyFill="1" applyBorder="1" applyAlignment="1">
      <alignment horizontal="left" vertical="center" wrapText="1"/>
    </xf>
    <xf numFmtId="1" fontId="6" fillId="0" borderId="26" xfId="0" applyNumberFormat="1" applyFont="1" applyBorder="1" applyAlignment="1">
      <alignment horizontal="center" vertical="center"/>
    </xf>
    <xf numFmtId="1" fontId="6" fillId="8" borderId="14" xfId="0" applyNumberFormat="1" applyFont="1" applyFill="1" applyBorder="1" applyAlignment="1">
      <alignment horizontal="left" vertical="center"/>
    </xf>
    <xf numFmtId="1" fontId="6" fillId="5" borderId="19" xfId="0" applyNumberFormat="1" applyFont="1" applyFill="1" applyBorder="1" applyAlignment="1">
      <alignment horizontal="right" vertical="center"/>
    </xf>
    <xf numFmtId="1" fontId="13" fillId="0" borderId="0" xfId="0" applyNumberFormat="1" applyFont="1" applyBorder="1" applyAlignment="1">
      <alignment horizontal="left" vertical="center"/>
    </xf>
    <xf numFmtId="1" fontId="6" fillId="4" borderId="16" xfId="0" applyNumberFormat="1" applyFont="1" applyFill="1" applyBorder="1" applyAlignment="1">
      <alignment horizontal="center" vertical="center"/>
    </xf>
    <xf numFmtId="1" fontId="6" fillId="4" borderId="17" xfId="0" applyNumberFormat="1" applyFont="1" applyFill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</cellXfs>
  <cellStyles count="21">
    <cellStyle name="Гиперссылка 2" xfId="1"/>
    <cellStyle name="Значение сводной таблицы" xfId="2"/>
    <cellStyle name="Обычный" xfId="0" builtinId="0"/>
    <cellStyle name="Обычный 10" xfId="3"/>
    <cellStyle name="Обычный 11" xfId="4"/>
    <cellStyle name="Обычный 2" xfId="5"/>
    <cellStyle name="Обычный 2 2" xfId="6"/>
    <cellStyle name="Обычный 2 2 2" xfId="7"/>
    <cellStyle name="Обычный 2 2 3" xfId="8"/>
    <cellStyle name="Обычный 2 3" xfId="9"/>
    <cellStyle name="Обычный 3" xfId="10"/>
    <cellStyle name="Обычный 3 2" xfId="11"/>
    <cellStyle name="Обычный 3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19"/>
    <cellStyle name="Финансовый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'пример окупаемости'!$D$33:$K$33</c:f>
              <c:strCache>
                <c:ptCount val="8"/>
                <c:pt idx="0">
                  <c:v>сентябрь</c:v>
                </c:pt>
                <c:pt idx="1">
                  <c:v>октябрь</c:v>
                </c:pt>
                <c:pt idx="2">
                  <c:v>ноября </c:v>
                </c:pt>
                <c:pt idx="3">
                  <c:v>декабрь</c:v>
                </c:pt>
                <c:pt idx="4">
                  <c:v>январь</c:v>
                </c:pt>
                <c:pt idx="5">
                  <c:v>февраль</c:v>
                </c:pt>
                <c:pt idx="6">
                  <c:v>март</c:v>
                </c:pt>
                <c:pt idx="7">
                  <c:v>апрель</c:v>
                </c:pt>
              </c:strCache>
            </c:strRef>
          </c:cat>
          <c:val>
            <c:numRef>
              <c:f>'пример окупаемости'!$D$34:$K$34</c:f>
              <c:numCache>
                <c:formatCode>0</c:formatCode>
                <c:ptCount val="8"/>
                <c:pt idx="0">
                  <c:v>-363.5</c:v>
                </c:pt>
                <c:pt idx="1">
                  <c:v>-83.5</c:v>
                </c:pt>
                <c:pt idx="2">
                  <c:v>124.5</c:v>
                </c:pt>
                <c:pt idx="3">
                  <c:v>476.5</c:v>
                </c:pt>
                <c:pt idx="4">
                  <c:v>612.5</c:v>
                </c:pt>
                <c:pt idx="5">
                  <c:v>820.5</c:v>
                </c:pt>
                <c:pt idx="6">
                  <c:v>1244.5</c:v>
                </c:pt>
                <c:pt idx="7">
                  <c:v>1812.5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'пример окупаемости'!$D$33:$K$33</c:f>
              <c:strCache>
                <c:ptCount val="8"/>
                <c:pt idx="0">
                  <c:v>сентябрь</c:v>
                </c:pt>
                <c:pt idx="1">
                  <c:v>октябрь</c:v>
                </c:pt>
                <c:pt idx="2">
                  <c:v>ноября </c:v>
                </c:pt>
                <c:pt idx="3">
                  <c:v>декабрь</c:v>
                </c:pt>
                <c:pt idx="4">
                  <c:v>январь</c:v>
                </c:pt>
                <c:pt idx="5">
                  <c:v>февраль</c:v>
                </c:pt>
                <c:pt idx="6">
                  <c:v>март</c:v>
                </c:pt>
                <c:pt idx="7">
                  <c:v>апрель</c:v>
                </c:pt>
              </c:strCache>
            </c:strRef>
          </c:cat>
          <c:val>
            <c:numRef>
              <c:f>'пример окупаемости'!$D$35:$K$35</c:f>
              <c:numCache>
                <c:formatCode>0</c:formatCode>
                <c:ptCount val="8"/>
                <c:pt idx="0">
                  <c:v>-571.5</c:v>
                </c:pt>
                <c:pt idx="1">
                  <c:v>-571.5</c:v>
                </c:pt>
                <c:pt idx="2">
                  <c:v>-571.5</c:v>
                </c:pt>
                <c:pt idx="3">
                  <c:v>-571.5</c:v>
                </c:pt>
                <c:pt idx="4">
                  <c:v>-571.5</c:v>
                </c:pt>
                <c:pt idx="5">
                  <c:v>-571.5</c:v>
                </c:pt>
                <c:pt idx="6">
                  <c:v>-571.5</c:v>
                </c:pt>
                <c:pt idx="7">
                  <c:v>-2885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897200"/>
        <c:axId val="329896416"/>
      </c:lineChart>
      <c:catAx>
        <c:axId val="32989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9896416"/>
        <c:crosses val="autoZero"/>
        <c:auto val="1"/>
        <c:lblAlgn val="ctr"/>
        <c:lblOffset val="100"/>
        <c:noMultiLvlLbl val="0"/>
      </c:catAx>
      <c:valAx>
        <c:axId val="3298964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2989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9</xdr:row>
      <xdr:rowOff>44302</xdr:rowOff>
    </xdr:from>
    <xdr:to>
      <xdr:col>20</xdr:col>
      <xdr:colOff>0</xdr:colOff>
      <xdr:row>15</xdr:row>
      <xdr:rowOff>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01/AppData/Local/Temp/&#1056;&#1086;&#1089;&#1090;&#1086;&#1074;%20&#1042;&#1072;&#1074;&#1080;&#1083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6;&#1086;&#1079;&#1085;&#1080;&#1094;&#1072;\&#1056;&#1072;&#1079;&#1074;&#1080;&#1090;&#1080;&#1077;%20&#1089;&#1077;&#1090;&#1080;\&#1054;&#1073;&#1098;&#1077;&#1082;&#1090;&#1099;\&#1087;&#1083;&#1072;&#1090;&#1077;&#1078;&#108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72;&#1103;/&#1041;&#1102;&#1076;&#1078;&#1077;&#1090;&#1080;&#1088;&#1086;&#1074;&#1072;&#1085;&#1080;&#1077;/&#1041;&#1102;&#1076;&#1078;&#1077;&#1090;&#1085;&#1072;&#1103;%20&#1084;&#1086;&#1076;&#1077;&#1083;&#1100;/&#1053;&#1054;&#1042;&#1040;&#1071;%20&#1052;&#1054;&#1044;&#1045;&#1051;&#1068;/&#1060;&#1052;%20Obuv%20com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от ОР"/>
      <sheetName val="Резюме проекта"/>
      <sheetName val="Расходы на открытие"/>
      <sheetName val="окупаемость"/>
      <sheetName val="прибыльность"/>
      <sheetName val="Лист2"/>
      <sheetName val="Нормативы"/>
      <sheetName val="текущие расходы "/>
      <sheetName val="Баланс (проверка) "/>
      <sheetName val="конверсия"/>
    </sheetNames>
    <sheetDataSet>
      <sheetData sheetId="0">
        <row r="3">
          <cell r="B3">
            <v>747</v>
          </cell>
        </row>
        <row r="10">
          <cell r="C10">
            <v>0.16</v>
          </cell>
        </row>
        <row r="13">
          <cell r="C13">
            <v>0.08</v>
          </cell>
        </row>
      </sheetData>
      <sheetData sheetId="1"/>
      <sheetData sheetId="2"/>
      <sheetData sheetId="3"/>
      <sheetData sheetId="4"/>
      <sheetData sheetId="5">
        <row r="2">
          <cell r="A2" t="str">
            <v>Новый ТЦ - полный объем СМР, включая витрины/ рольставни</v>
          </cell>
        </row>
        <row r="3">
          <cell r="A3" t="str">
            <v>Действующий ТЦ -полный объем СМР, кроме витрин/ рольставней</v>
          </cell>
        </row>
        <row r="4">
          <cell r="A4" t="str">
            <v>"Дешевый магазин"-  часть СМР (как правило без полов и потолков)</v>
          </cell>
        </row>
        <row r="28">
          <cell r="A28" t="str">
            <v>Руб</v>
          </cell>
        </row>
        <row r="29">
          <cell r="A29" t="str">
            <v>USD</v>
          </cell>
        </row>
        <row r="30">
          <cell r="A30" t="str">
            <v>EUR</v>
          </cell>
        </row>
        <row r="31">
          <cell r="A31" t="str">
            <v>50%USD+50%EUR</v>
          </cell>
        </row>
        <row r="36">
          <cell r="A36">
            <v>1</v>
          </cell>
        </row>
        <row r="37">
          <cell r="A37">
            <v>2</v>
          </cell>
        </row>
        <row r="38">
          <cell r="A38">
            <v>3</v>
          </cell>
        </row>
        <row r="39">
          <cell r="A39">
            <v>4</v>
          </cell>
        </row>
        <row r="40">
          <cell r="A40">
            <v>5</v>
          </cell>
        </row>
        <row r="41">
          <cell r="A41">
            <v>6</v>
          </cell>
        </row>
        <row r="42">
          <cell r="A42">
            <v>7</v>
          </cell>
        </row>
        <row r="43">
          <cell r="A43">
            <v>8</v>
          </cell>
        </row>
        <row r="44">
          <cell r="A44">
            <v>9</v>
          </cell>
        </row>
        <row r="45">
          <cell r="A45">
            <v>10</v>
          </cell>
        </row>
        <row r="46">
          <cell r="A46">
            <v>11</v>
          </cell>
        </row>
        <row r="47">
          <cell r="A47">
            <v>12</v>
          </cell>
        </row>
        <row r="51">
          <cell r="A51" t="str">
            <v>средний по году</v>
          </cell>
        </row>
        <row r="52">
          <cell r="A52" t="str">
            <v>в конкретном месяце</v>
          </cell>
        </row>
      </sheetData>
      <sheetData sheetId="6">
        <row r="35">
          <cell r="B35">
            <v>910</v>
          </cell>
        </row>
        <row r="62">
          <cell r="B62">
            <v>0.15</v>
          </cell>
        </row>
        <row r="64">
          <cell r="B64">
            <v>2.5</v>
          </cell>
        </row>
        <row r="105">
          <cell r="B105">
            <v>0.05</v>
          </cell>
        </row>
        <row r="106">
          <cell r="B106">
            <v>0.06</v>
          </cell>
        </row>
        <row r="108">
          <cell r="B108">
            <v>33.5</v>
          </cell>
        </row>
        <row r="109">
          <cell r="B109">
            <v>44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111"/>
      <sheetName val="5 (3)"/>
      <sheetName val="5 (2)"/>
      <sheetName val="5 (4)"/>
      <sheetName val="Салоны"/>
      <sheetName val="2 (2)-отчет 04.06.13"/>
      <sheetName val="сентябрь"/>
      <sheetName val="октябрь"/>
      <sheetName val="15"/>
      <sheetName val="$"/>
      <sheetName val="нояб.12"/>
      <sheetName val="дек.12"/>
      <sheetName val="янв.13"/>
      <sheetName val="фев.13 "/>
      <sheetName val="март13"/>
      <sheetName val="БАЗА"/>
      <sheetName val="апр.13"/>
      <sheetName val="май13"/>
      <sheetName val="июнь13"/>
      <sheetName val="июль13"/>
      <sheetName val="август13"/>
      <sheetName val="сент.13"/>
      <sheetName val="аренда для Димы"/>
      <sheetName val="окт.13"/>
      <sheetName val="нояб.13"/>
      <sheetName val="дек.13"/>
      <sheetName val="закрыт."/>
      <sheetName val="ТО"/>
      <sheetName val="ТО-1"/>
      <sheetName val="ТО-2"/>
      <sheetName val="ГОиИМ"/>
      <sheetName val="откр.12"/>
      <sheetName val="откр."/>
      <sheetName val="откр.13"/>
      <sheetName val="Домод."/>
      <sheetName val="Миша"/>
      <sheetName val="Миша (2)"/>
      <sheetName val="Авокадо"/>
      <sheetName val="Ира"/>
      <sheetName val="Ира (2)"/>
      <sheetName val="Новомоск."/>
      <sheetName val="франш"/>
      <sheetName val="база-ф"/>
      <sheetName val="Бланк"/>
      <sheetName val="Данные"/>
      <sheetName val="Акт"/>
      <sheetName val="счф"/>
      <sheetName val="телеф"/>
      <sheetName val="ДомодАкты"/>
      <sheetName val="Лист1"/>
      <sheetName val="Глобус "/>
      <sheetName val="Дима отчет $"/>
      <sheetName val="Дима отчет $ (2)"/>
      <sheetName val="еду в ашан"/>
      <sheetName val="608"/>
      <sheetName val="эл.адреса"/>
      <sheetName val="Энка"/>
      <sheetName val="Тула-ГД"/>
      <sheetName val="Тула-ГД (2)"/>
      <sheetName val="РИО-1"/>
      <sheetName val="А5"/>
      <sheetName val="Леночка"/>
      <sheetName val="для Лены"/>
      <sheetName val="разн."/>
      <sheetName val="АТАК"/>
      <sheetName val="для Леночки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G1" t="str">
            <v>График платежей ИЮЛЬ 2013</v>
          </cell>
        </row>
      </sheetData>
      <sheetData sheetId="21">
        <row r="1">
          <cell r="G1" t="str">
            <v>График платежей АВГУСТ 2013</v>
          </cell>
        </row>
      </sheetData>
      <sheetData sheetId="22">
        <row r="1">
          <cell r="G1" t="str">
            <v>График платежей СЕНТЯБРЬ 2013</v>
          </cell>
        </row>
      </sheetData>
      <sheetData sheetId="23"/>
      <sheetData sheetId="24">
        <row r="1">
          <cell r="G1" t="str">
            <v>График платежей ОКТЯБРЬ 2013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B1" t="str">
            <v>счет №-2</v>
          </cell>
          <cell r="C1" t="str">
            <v>дата-3</v>
          </cell>
          <cell r="D1" t="str">
            <v>покупатель-4</v>
          </cell>
          <cell r="E1" t="str">
            <v>платеж-5</v>
          </cell>
          <cell r="F1" t="str">
            <v>цена-6</v>
          </cell>
          <cell r="G1" t="str">
            <v>НДС-7</v>
          </cell>
          <cell r="H1" t="str">
            <v>пропись-8</v>
          </cell>
          <cell r="I1" t="str">
            <v>валюта-9</v>
          </cell>
          <cell r="J1" t="str">
            <v>курс ЦБ-10</v>
          </cell>
          <cell r="K1" t="str">
            <v>Адрес-11</v>
          </cell>
          <cell r="L1" t="str">
            <v>ИНН-12</v>
          </cell>
        </row>
        <row r="2">
          <cell r="B2">
            <v>1</v>
          </cell>
        </row>
        <row r="3">
          <cell r="B3">
            <v>1</v>
          </cell>
        </row>
        <row r="4">
          <cell r="B4">
            <v>1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</row>
        <row r="8">
          <cell r="B8">
            <v>5</v>
          </cell>
        </row>
        <row r="9">
          <cell r="B9">
            <v>6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1</v>
          </cell>
        </row>
        <row r="13">
          <cell r="B13">
            <v>1</v>
          </cell>
        </row>
        <row r="14">
          <cell r="B14">
            <v>1</v>
          </cell>
        </row>
        <row r="15">
          <cell r="B15">
            <v>1</v>
          </cell>
        </row>
        <row r="16">
          <cell r="B16">
            <v>1</v>
          </cell>
        </row>
        <row r="17">
          <cell r="B17">
            <v>1</v>
          </cell>
        </row>
        <row r="18">
          <cell r="B18">
            <v>9</v>
          </cell>
        </row>
        <row r="19">
          <cell r="B19">
            <v>10</v>
          </cell>
        </row>
        <row r="20">
          <cell r="B20">
            <v>11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1</v>
          </cell>
        </row>
        <row r="24">
          <cell r="B24">
            <v>13</v>
          </cell>
        </row>
        <row r="25">
          <cell r="B25">
            <v>14</v>
          </cell>
        </row>
        <row r="26">
          <cell r="B26">
            <v>15</v>
          </cell>
        </row>
        <row r="27">
          <cell r="B27">
            <v>16</v>
          </cell>
        </row>
        <row r="28">
          <cell r="B28">
            <v>17</v>
          </cell>
        </row>
        <row r="29">
          <cell r="B29">
            <v>18</v>
          </cell>
        </row>
        <row r="30">
          <cell r="B30">
            <v>19</v>
          </cell>
        </row>
        <row r="31">
          <cell r="B31">
            <v>2</v>
          </cell>
        </row>
        <row r="32">
          <cell r="B32">
            <v>20</v>
          </cell>
        </row>
        <row r="33">
          <cell r="B33">
            <v>21</v>
          </cell>
        </row>
        <row r="34">
          <cell r="B34">
            <v>22</v>
          </cell>
        </row>
        <row r="35">
          <cell r="B35">
            <v>23</v>
          </cell>
        </row>
        <row r="36">
          <cell r="B36">
            <v>24</v>
          </cell>
        </row>
        <row r="37">
          <cell r="B37">
            <v>25</v>
          </cell>
        </row>
        <row r="38">
          <cell r="B38">
            <v>26</v>
          </cell>
        </row>
        <row r="39">
          <cell r="B39">
            <v>27</v>
          </cell>
        </row>
        <row r="40">
          <cell r="B40">
            <v>28</v>
          </cell>
        </row>
        <row r="41">
          <cell r="B41">
            <v>29</v>
          </cell>
        </row>
        <row r="42">
          <cell r="B42">
            <v>3</v>
          </cell>
        </row>
        <row r="43">
          <cell r="B43">
            <v>29</v>
          </cell>
        </row>
        <row r="44">
          <cell r="B44">
            <v>30</v>
          </cell>
        </row>
        <row r="45">
          <cell r="B45">
            <v>4</v>
          </cell>
        </row>
        <row r="46">
          <cell r="B46">
            <v>5</v>
          </cell>
        </row>
        <row r="47">
          <cell r="B47">
            <v>31</v>
          </cell>
        </row>
        <row r="48">
          <cell r="B48">
            <v>32</v>
          </cell>
        </row>
        <row r="49">
          <cell r="B49">
            <v>33</v>
          </cell>
        </row>
        <row r="50">
          <cell r="B50">
            <v>34</v>
          </cell>
        </row>
        <row r="51">
          <cell r="B51">
            <v>35</v>
          </cell>
        </row>
        <row r="52">
          <cell r="B52">
            <v>36</v>
          </cell>
        </row>
        <row r="53">
          <cell r="B53">
            <v>7</v>
          </cell>
        </row>
        <row r="54">
          <cell r="B54">
            <v>37</v>
          </cell>
        </row>
        <row r="55">
          <cell r="B55">
            <v>38</v>
          </cell>
        </row>
        <row r="56">
          <cell r="B56">
            <v>39</v>
          </cell>
        </row>
        <row r="57">
          <cell r="B57">
            <v>8</v>
          </cell>
        </row>
        <row r="58">
          <cell r="B58">
            <v>40</v>
          </cell>
        </row>
        <row r="59">
          <cell r="B59">
            <v>1</v>
          </cell>
        </row>
        <row r="60">
          <cell r="B60">
            <v>2</v>
          </cell>
        </row>
        <row r="61">
          <cell r="B61">
            <v>41</v>
          </cell>
        </row>
        <row r="62">
          <cell r="B62">
            <v>9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горитмы"/>
      <sheetName val="Открытие 1 магазина"/>
      <sheetName val="График открытия новых магазинов"/>
      <sheetName val="Закрытие магазинов"/>
      <sheetName val="Нормы и нормативы"/>
      <sheetName val="Продажи данные"/>
      <sheetName val="Продажи расчет"/>
      <sheetName val="Заказ розница"/>
      <sheetName val="Франчайзинг"/>
      <sheetName val="Свод приходов и оплат"/>
      <sheetName val="Инвестиционные расходы"/>
      <sheetName val="Ремонт и эксплуатация"/>
      <sheetName val="Статистика"/>
      <sheetName val="Фот данные"/>
      <sheetName val="ФОТ расчет"/>
      <sheetName val="Аренда условия"/>
      <sheetName val="Аренда расчет"/>
      <sheetName val="Расходы на открытие магазинов"/>
      <sheetName val="Операционные расходы магазинов"/>
      <sheetName val="Расходы офис_склад"/>
      <sheetName val="PL"/>
      <sheetName val="CF"/>
      <sheetName val="BS"/>
      <sheetName val="Проверочный С НДС"/>
      <sheetName val="Налоги"/>
      <sheetName val="РБП"/>
      <sheetName val="ОС"/>
      <sheetName val="ТМЦ "/>
      <sheetName val="Лист1"/>
    </sheetNames>
    <sheetDataSet>
      <sheetData sheetId="0"/>
      <sheetData sheetId="1"/>
      <sheetData sheetId="2"/>
      <sheetData sheetId="3"/>
      <sheetData sheetId="4">
        <row r="25">
          <cell r="B25">
            <v>250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5">
          <cell r="O85">
            <v>1486.3506166258398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35"/>
  <sheetViews>
    <sheetView tabSelected="1" zoomScale="86" zoomScaleNormal="86" zoomScaleSheetLayoutView="70" workbookViewId="0">
      <selection activeCell="A2" sqref="A2:C2"/>
    </sheetView>
  </sheetViews>
  <sheetFormatPr defaultColWidth="9.140625" defaultRowHeight="15" x14ac:dyDescent="0.25"/>
  <cols>
    <col min="1" max="5" width="9.140625" style="5"/>
    <col min="6" max="6" width="11.7109375" style="5" customWidth="1"/>
    <col min="7" max="16384" width="9.140625" style="5"/>
  </cols>
  <sheetData>
    <row r="1" spans="1:22" ht="19.5" thickBot="1" x14ac:dyDescent="0.3">
      <c r="A1" s="115" t="s">
        <v>99</v>
      </c>
      <c r="B1" s="116"/>
      <c r="C1" s="116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3"/>
      <c r="R1" s="3"/>
      <c r="S1" s="3"/>
      <c r="T1" s="4"/>
    </row>
    <row r="2" spans="1:22" ht="17.25" thickBot="1" x14ac:dyDescent="0.3">
      <c r="A2" s="117" t="s">
        <v>0</v>
      </c>
      <c r="B2" s="117"/>
      <c r="C2" s="117"/>
      <c r="D2" s="104" t="s">
        <v>1</v>
      </c>
      <c r="E2" s="6" t="s">
        <v>2</v>
      </c>
      <c r="F2" s="7" t="s">
        <v>3</v>
      </c>
      <c r="G2" s="118"/>
      <c r="H2" s="117"/>
      <c r="I2" s="8"/>
      <c r="J2" s="9"/>
      <c r="K2" s="10" t="s">
        <v>4</v>
      </c>
      <c r="L2" s="11" t="s">
        <v>5</v>
      </c>
      <c r="M2" s="12" t="s">
        <v>6</v>
      </c>
      <c r="N2" s="4"/>
      <c r="O2" s="4"/>
      <c r="P2" s="4"/>
      <c r="Q2" s="4"/>
      <c r="R2" s="4"/>
      <c r="S2" s="4"/>
      <c r="T2" s="4"/>
    </row>
    <row r="3" spans="1:22" ht="26.25" customHeight="1" thickBot="1" x14ac:dyDescent="0.3">
      <c r="A3" s="119" t="s">
        <v>7</v>
      </c>
      <c r="B3" s="119"/>
      <c r="C3" s="119"/>
      <c r="D3" s="13">
        <f>'пример расходов'!E7</f>
        <v>300</v>
      </c>
      <c r="E3" s="14"/>
      <c r="F3" s="15"/>
      <c r="G3" s="120" t="s">
        <v>8</v>
      </c>
      <c r="H3" s="120"/>
      <c r="I3" s="16">
        <v>50</v>
      </c>
      <c r="J3" s="17" t="s">
        <v>9</v>
      </c>
      <c r="K3" s="17"/>
      <c r="L3" s="18"/>
      <c r="M3" s="19"/>
      <c r="N3" s="4"/>
      <c r="O3" s="4"/>
      <c r="P3" s="4"/>
      <c r="Q3" s="4"/>
      <c r="R3" s="4"/>
      <c r="S3" s="4"/>
      <c r="T3" s="4"/>
    </row>
    <row r="4" spans="1:22" ht="26.25" customHeight="1" thickBot="1" x14ac:dyDescent="0.3">
      <c r="A4" s="121" t="s">
        <v>10</v>
      </c>
      <c r="B4" s="121"/>
      <c r="C4" s="121"/>
      <c r="D4" s="20">
        <v>0</v>
      </c>
      <c r="E4" s="14"/>
      <c r="F4" s="21"/>
      <c r="G4" s="120" t="s">
        <v>11</v>
      </c>
      <c r="H4" s="120"/>
      <c r="I4" s="22"/>
      <c r="J4" s="23"/>
      <c r="K4" s="17">
        <v>0</v>
      </c>
      <c r="L4" s="108">
        <v>300000</v>
      </c>
      <c r="M4" s="19">
        <f>L4/1000</f>
        <v>300</v>
      </c>
      <c r="N4" s="4"/>
      <c r="O4" s="4"/>
      <c r="P4" s="4"/>
      <c r="Q4" s="4"/>
      <c r="R4" s="4"/>
      <c r="S4" s="4"/>
      <c r="T4" s="4"/>
    </row>
    <row r="5" spans="1:22" ht="26.25" customHeight="1" thickBot="1" x14ac:dyDescent="0.3">
      <c r="A5" s="121" t="s">
        <v>13</v>
      </c>
      <c r="B5" s="121"/>
      <c r="C5" s="121"/>
      <c r="D5" s="20">
        <v>170</v>
      </c>
      <c r="E5" s="14"/>
      <c r="F5" s="21"/>
      <c r="G5" s="120" t="s">
        <v>14</v>
      </c>
      <c r="H5" s="120"/>
      <c r="I5" s="16"/>
      <c r="J5" s="23"/>
      <c r="K5" s="17">
        <f>I5*1.18</f>
        <v>0</v>
      </c>
      <c r="L5" s="18">
        <v>0</v>
      </c>
      <c r="M5" s="19">
        <f>ROUNDUP(L5,-3)/1000</f>
        <v>0</v>
      </c>
      <c r="N5" s="4"/>
      <c r="O5" s="4"/>
      <c r="P5" s="4"/>
      <c r="Q5" s="4"/>
      <c r="R5" s="4"/>
      <c r="S5" s="4"/>
      <c r="T5" s="4"/>
    </row>
    <row r="6" spans="1:22" ht="26.25" customHeight="1" thickBot="1" x14ac:dyDescent="0.3">
      <c r="A6" s="121" t="s">
        <v>16</v>
      </c>
      <c r="B6" s="121"/>
      <c r="C6" s="121"/>
      <c r="D6" s="20">
        <v>0</v>
      </c>
      <c r="E6" s="14"/>
      <c r="F6" s="21"/>
      <c r="G6" s="120" t="s">
        <v>15</v>
      </c>
      <c r="H6" s="120"/>
      <c r="I6" s="16">
        <v>0</v>
      </c>
      <c r="J6" s="23"/>
      <c r="K6" s="17"/>
      <c r="L6" s="18"/>
      <c r="M6" s="19"/>
      <c r="N6" s="4"/>
      <c r="O6" s="4"/>
      <c r="P6" s="4"/>
      <c r="Q6" s="4"/>
      <c r="R6" s="4"/>
      <c r="S6" s="4"/>
      <c r="T6" s="4"/>
    </row>
    <row r="7" spans="1:22" ht="26.25" customHeight="1" thickBot="1" x14ac:dyDescent="0.3">
      <c r="A7" s="122" t="s">
        <v>19</v>
      </c>
      <c r="B7" s="122"/>
      <c r="C7" s="122"/>
      <c r="D7" s="20">
        <f>'пример расходов'!E8</f>
        <v>0</v>
      </c>
      <c r="E7" s="14"/>
      <c r="F7" s="21"/>
      <c r="G7" s="120" t="s">
        <v>17</v>
      </c>
      <c r="H7" s="120"/>
      <c r="I7" s="16"/>
      <c r="J7" s="23" t="s">
        <v>12</v>
      </c>
      <c r="K7" s="17">
        <f>I7*1.18</f>
        <v>0</v>
      </c>
      <c r="L7" s="18">
        <f>K7*I3/12*I6</f>
        <v>0</v>
      </c>
      <c r="M7" s="19">
        <f>ROUNDUP(L7,-3)/1000</f>
        <v>0</v>
      </c>
      <c r="N7" s="4"/>
      <c r="O7" s="4"/>
      <c r="P7" s="4"/>
      <c r="Q7" s="4"/>
      <c r="R7" s="4"/>
      <c r="S7" s="4"/>
      <c r="T7" s="4"/>
    </row>
    <row r="8" spans="1:22" ht="26.25" customHeight="1" thickBot="1" x14ac:dyDescent="0.3">
      <c r="A8" s="121" t="s">
        <v>41</v>
      </c>
      <c r="B8" s="121"/>
      <c r="C8" s="121"/>
      <c r="D8" s="20">
        <f>'пример расходов'!E9+'пример расходов'!E10+'пример расходов'!E13+'пример расходов'!E16</f>
        <v>101.5</v>
      </c>
      <c r="E8" s="14"/>
      <c r="F8" s="21"/>
      <c r="G8" s="120" t="s">
        <v>18</v>
      </c>
      <c r="H8" s="120"/>
      <c r="I8" s="24"/>
      <c r="J8" s="23" t="s">
        <v>12</v>
      </c>
      <c r="K8" s="25">
        <f>I8*1.18</f>
        <v>0</v>
      </c>
      <c r="L8" s="26">
        <v>0</v>
      </c>
      <c r="M8" s="27">
        <f>ROUNDUP(L8,-3)/1000</f>
        <v>0</v>
      </c>
      <c r="N8" s="4"/>
      <c r="O8" s="4"/>
      <c r="P8" s="4"/>
      <c r="Q8" s="4"/>
      <c r="R8" s="4"/>
      <c r="S8" s="4"/>
      <c r="T8" s="4"/>
    </row>
    <row r="9" spans="1:22" ht="26.25" customHeight="1" thickBot="1" x14ac:dyDescent="0.3">
      <c r="A9" s="121" t="s">
        <v>21</v>
      </c>
      <c r="B9" s="121"/>
      <c r="C9" s="121"/>
      <c r="D9" s="20">
        <f>'пример расходов'!E25</f>
        <v>0</v>
      </c>
      <c r="E9" s="14"/>
      <c r="F9" s="21"/>
      <c r="G9" s="123" t="s">
        <v>20</v>
      </c>
      <c r="H9" s="123"/>
      <c r="I9" s="28"/>
      <c r="J9" s="23" t="s">
        <v>12</v>
      </c>
      <c r="K9" s="29"/>
      <c r="L9" s="109">
        <v>300000</v>
      </c>
      <c r="M9" s="19">
        <f>M4</f>
        <v>300</v>
      </c>
      <c r="N9" s="4"/>
      <c r="O9" s="4"/>
      <c r="P9" s="4"/>
      <c r="Q9" s="4"/>
      <c r="R9" s="4"/>
      <c r="S9" s="4"/>
      <c r="T9" s="4"/>
    </row>
    <row r="10" spans="1:22" ht="24.75" customHeight="1" thickBot="1" x14ac:dyDescent="0.3">
      <c r="A10" s="121"/>
      <c r="B10" s="121"/>
      <c r="C10" s="121"/>
      <c r="D10" s="20"/>
      <c r="E10" s="14"/>
      <c r="F10" s="21"/>
      <c r="G10" s="30"/>
      <c r="H10" s="30"/>
      <c r="I10" s="30"/>
      <c r="J10" s="31"/>
      <c r="K10" s="30"/>
      <c r="L10" s="30"/>
      <c r="M10" s="30"/>
      <c r="N10" s="30"/>
      <c r="O10" s="4"/>
      <c r="P10" s="4"/>
      <c r="Q10" s="4"/>
      <c r="R10" s="4"/>
      <c r="S10" s="4"/>
      <c r="T10" s="4"/>
    </row>
    <row r="11" spans="1:22" ht="24.75" customHeight="1" thickBot="1" x14ac:dyDescent="0.3">
      <c r="A11" s="121"/>
      <c r="B11" s="121"/>
      <c r="C11" s="121"/>
      <c r="D11" s="20"/>
      <c r="E11" s="14"/>
      <c r="F11" s="2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2" ht="24.75" customHeight="1" thickBot="1" x14ac:dyDescent="0.3">
      <c r="A12" s="121"/>
      <c r="B12" s="121"/>
      <c r="C12" s="121"/>
      <c r="D12" s="20"/>
      <c r="E12" s="14"/>
      <c r="F12" s="21"/>
      <c r="G12" s="32"/>
      <c r="H12" s="32"/>
      <c r="I12" s="32"/>
      <c r="J12" s="32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2" ht="24.75" customHeight="1" thickBot="1" x14ac:dyDescent="0.3">
      <c r="A13" s="121"/>
      <c r="B13" s="121"/>
      <c r="C13" s="121"/>
      <c r="D13" s="20"/>
      <c r="E13" s="14"/>
      <c r="F13" s="2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2" ht="24.75" customHeight="1" thickBot="1" x14ac:dyDescent="0.3">
      <c r="A14" s="126" t="s">
        <v>22</v>
      </c>
      <c r="B14" s="126"/>
      <c r="C14" s="126"/>
      <c r="D14" s="33">
        <f>SUM(D3:D13)</f>
        <v>571.5</v>
      </c>
      <c r="E14" s="33"/>
      <c r="F14" s="2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2" ht="16.5" thickBot="1" x14ac:dyDescent="0.3">
      <c r="A15" s="127" t="s">
        <v>23</v>
      </c>
      <c r="B15" s="127"/>
      <c r="C15" s="127"/>
      <c r="D15" s="127"/>
      <c r="E15" s="127"/>
      <c r="F15" s="127"/>
      <c r="G15" s="12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2" ht="15.75" thickBot="1" x14ac:dyDescent="0.3">
      <c r="A16" s="128" t="s">
        <v>24</v>
      </c>
      <c r="B16" s="128"/>
      <c r="C16" s="128"/>
      <c r="D16" s="129"/>
      <c r="E16" s="105" t="s">
        <v>90</v>
      </c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7"/>
      <c r="V16" s="107"/>
    </row>
    <row r="17" spans="1:22" ht="15.75" thickBot="1" x14ac:dyDescent="0.3">
      <c r="A17" s="128"/>
      <c r="B17" s="128"/>
      <c r="C17" s="128"/>
      <c r="D17" s="128"/>
      <c r="E17" s="113" t="s">
        <v>26</v>
      </c>
      <c r="F17" s="114"/>
      <c r="G17" s="113" t="s">
        <v>27</v>
      </c>
      <c r="H17" s="114"/>
      <c r="I17" s="113" t="s">
        <v>91</v>
      </c>
      <c r="J17" s="114"/>
      <c r="K17" s="113" t="s">
        <v>85</v>
      </c>
      <c r="L17" s="114"/>
      <c r="M17" s="113" t="s">
        <v>86</v>
      </c>
      <c r="N17" s="114"/>
      <c r="O17" s="113" t="s">
        <v>87</v>
      </c>
      <c r="P17" s="114"/>
      <c r="Q17" s="113" t="s">
        <v>25</v>
      </c>
      <c r="R17" s="114"/>
      <c r="S17" s="113" t="s">
        <v>92</v>
      </c>
      <c r="T17" s="114"/>
      <c r="U17" s="113" t="s">
        <v>98</v>
      </c>
      <c r="V17" s="114"/>
    </row>
    <row r="18" spans="1:22" ht="15.75" thickBot="1" x14ac:dyDescent="0.3">
      <c r="A18" s="34"/>
      <c r="B18" s="35"/>
      <c r="C18" s="35"/>
      <c r="D18" s="35"/>
      <c r="E18" s="36" t="s">
        <v>28</v>
      </c>
      <c r="F18" s="36" t="s">
        <v>2</v>
      </c>
      <c r="G18" s="37" t="s">
        <v>28</v>
      </c>
      <c r="H18" s="38" t="s">
        <v>2</v>
      </c>
      <c r="I18" s="36" t="s">
        <v>28</v>
      </c>
      <c r="J18" s="36" t="s">
        <v>2</v>
      </c>
      <c r="K18" s="37" t="s">
        <v>28</v>
      </c>
      <c r="L18" s="38" t="s">
        <v>2</v>
      </c>
      <c r="M18" s="36" t="s">
        <v>28</v>
      </c>
      <c r="N18" s="36" t="s">
        <v>2</v>
      </c>
      <c r="O18" s="36" t="s">
        <v>28</v>
      </c>
      <c r="P18" s="36" t="s">
        <v>2</v>
      </c>
      <c r="Q18" s="36" t="s">
        <v>28</v>
      </c>
      <c r="R18" s="38" t="s">
        <v>2</v>
      </c>
      <c r="S18" s="39" t="s">
        <v>28</v>
      </c>
      <c r="T18" s="39" t="s">
        <v>2</v>
      </c>
      <c r="U18" s="39" t="s">
        <v>28</v>
      </c>
      <c r="V18" s="39" t="s">
        <v>2</v>
      </c>
    </row>
    <row r="19" spans="1:22" ht="15.75" thickBot="1" x14ac:dyDescent="0.3">
      <c r="A19" s="125" t="s">
        <v>29</v>
      </c>
      <c r="B19" s="125"/>
      <c r="C19" s="125"/>
      <c r="D19" s="125"/>
      <c r="E19" s="40">
        <f>D14</f>
        <v>571.5</v>
      </c>
      <c r="F19" s="40">
        <f>E19</f>
        <v>571.5</v>
      </c>
      <c r="G19" s="40">
        <f t="shared" ref="G19:T19" si="0">E25</f>
        <v>-363.5</v>
      </c>
      <c r="H19" s="40">
        <f t="shared" si="0"/>
        <v>-571.5</v>
      </c>
      <c r="I19" s="40">
        <f t="shared" si="0"/>
        <v>-83.5</v>
      </c>
      <c r="J19" s="40">
        <f t="shared" si="0"/>
        <v>-571.5</v>
      </c>
      <c r="K19" s="40">
        <f t="shared" si="0"/>
        <v>124.5</v>
      </c>
      <c r="L19" s="40">
        <f t="shared" si="0"/>
        <v>-571.5</v>
      </c>
      <c r="M19" s="40">
        <f t="shared" si="0"/>
        <v>476.5</v>
      </c>
      <c r="N19" s="40">
        <f t="shared" si="0"/>
        <v>-571.5</v>
      </c>
      <c r="O19" s="40">
        <f t="shared" si="0"/>
        <v>612.5</v>
      </c>
      <c r="P19" s="40">
        <f t="shared" si="0"/>
        <v>-571.5</v>
      </c>
      <c r="Q19" s="40">
        <f t="shared" si="0"/>
        <v>820.5</v>
      </c>
      <c r="R19" s="40">
        <f t="shared" si="0"/>
        <v>-571.5</v>
      </c>
      <c r="S19" s="40">
        <f t="shared" si="0"/>
        <v>1244.5</v>
      </c>
      <c r="T19" s="40">
        <f t="shared" si="0"/>
        <v>-571.5</v>
      </c>
      <c r="U19" s="40">
        <f t="shared" ref="U19" si="1">S25</f>
        <v>1812.5</v>
      </c>
      <c r="V19" s="40">
        <f t="shared" ref="V19" si="2">T25</f>
        <v>-571.5</v>
      </c>
    </row>
    <row r="20" spans="1:22" ht="15.75" thickBot="1" x14ac:dyDescent="0.3">
      <c r="A20" s="125" t="s">
        <v>30</v>
      </c>
      <c r="B20" s="125"/>
      <c r="C20" s="125"/>
      <c r="D20" s="125"/>
      <c r="E20" s="110">
        <v>900</v>
      </c>
      <c r="F20" s="41"/>
      <c r="G20" s="110">
        <v>1000</v>
      </c>
      <c r="H20" s="41"/>
      <c r="I20" s="110">
        <v>900</v>
      </c>
      <c r="J20" s="41"/>
      <c r="K20" s="110">
        <v>1100</v>
      </c>
      <c r="L20" s="41"/>
      <c r="M20" s="110">
        <v>800</v>
      </c>
      <c r="N20" s="41"/>
      <c r="O20" s="110">
        <v>900</v>
      </c>
      <c r="P20" s="41"/>
      <c r="Q20" s="110">
        <v>1200</v>
      </c>
      <c r="R20" s="41"/>
      <c r="S20" s="110">
        <v>1400</v>
      </c>
      <c r="T20" s="41"/>
      <c r="U20" s="110">
        <v>1400</v>
      </c>
      <c r="V20" s="41"/>
    </row>
    <row r="21" spans="1:22" ht="15.75" thickBot="1" x14ac:dyDescent="0.3">
      <c r="A21" s="125" t="s">
        <v>31</v>
      </c>
      <c r="B21" s="125"/>
      <c r="C21" s="125"/>
      <c r="D21" s="125"/>
      <c r="E21" s="41">
        <f>E20/4</f>
        <v>225</v>
      </c>
      <c r="F21" s="41"/>
      <c r="G21" s="41">
        <f t="shared" ref="G21:U21" si="3">G20/4</f>
        <v>250</v>
      </c>
      <c r="H21" s="41"/>
      <c r="I21" s="41">
        <f t="shared" si="3"/>
        <v>225</v>
      </c>
      <c r="J21" s="41"/>
      <c r="K21" s="41">
        <f t="shared" si="3"/>
        <v>275</v>
      </c>
      <c r="L21" s="41"/>
      <c r="M21" s="41">
        <f t="shared" si="3"/>
        <v>200</v>
      </c>
      <c r="N21" s="41"/>
      <c r="O21" s="41">
        <f t="shared" si="3"/>
        <v>225</v>
      </c>
      <c r="P21" s="41"/>
      <c r="Q21" s="41">
        <f t="shared" si="3"/>
        <v>300</v>
      </c>
      <c r="R21" s="41"/>
      <c r="S21" s="41">
        <f t="shared" si="3"/>
        <v>350</v>
      </c>
      <c r="T21" s="41"/>
      <c r="U21" s="41">
        <f t="shared" si="3"/>
        <v>350</v>
      </c>
      <c r="V21" s="41"/>
    </row>
    <row r="22" spans="1:22" ht="15.75" thickBot="1" x14ac:dyDescent="0.3">
      <c r="A22" s="42" t="s">
        <v>32</v>
      </c>
      <c r="B22" s="42"/>
      <c r="C22" s="42"/>
      <c r="D22" s="43"/>
      <c r="E22" s="41">
        <f>140+(E20*0.03)</f>
        <v>167</v>
      </c>
      <c r="F22" s="41"/>
      <c r="G22" s="41">
        <f>140+(G20*0.03)</f>
        <v>170</v>
      </c>
      <c r="H22" s="41"/>
      <c r="I22" s="41">
        <f>140+(I20*0.03)</f>
        <v>167</v>
      </c>
      <c r="J22" s="41"/>
      <c r="K22" s="41">
        <f>140+(K20*0.03)</f>
        <v>173</v>
      </c>
      <c r="L22" s="41"/>
      <c r="M22" s="41">
        <f>140+(M20*0.03)</f>
        <v>164</v>
      </c>
      <c r="N22" s="41"/>
      <c r="O22" s="41">
        <f>140+(O20*0.03)</f>
        <v>167</v>
      </c>
      <c r="P22" s="41"/>
      <c r="Q22" s="41">
        <f>140+(Q20*0.03)</f>
        <v>176</v>
      </c>
      <c r="R22" s="41"/>
      <c r="S22" s="41">
        <f>140+(S20*0.03)</f>
        <v>182</v>
      </c>
      <c r="T22" s="41"/>
      <c r="U22" s="41">
        <f>140+(U20*0.03)</f>
        <v>182</v>
      </c>
      <c r="V22" s="41"/>
    </row>
    <row r="23" spans="1:22" ht="15.75" thickBot="1" x14ac:dyDescent="0.3">
      <c r="A23" s="42" t="s">
        <v>33</v>
      </c>
      <c r="B23" s="42"/>
      <c r="C23" s="42"/>
      <c r="D23" s="43"/>
      <c r="E23" s="110">
        <f>M4+M5+M7</f>
        <v>300</v>
      </c>
      <c r="F23" s="41"/>
      <c r="G23" s="110">
        <v>300</v>
      </c>
      <c r="H23" s="41"/>
      <c r="I23" s="110">
        <v>300</v>
      </c>
      <c r="J23" s="41"/>
      <c r="K23" s="110">
        <v>300</v>
      </c>
      <c r="L23" s="41"/>
      <c r="M23" s="110">
        <v>300</v>
      </c>
      <c r="N23" s="41"/>
      <c r="O23" s="110">
        <v>300</v>
      </c>
      <c r="P23" s="41"/>
      <c r="Q23" s="110">
        <v>300</v>
      </c>
      <c r="R23" s="41"/>
      <c r="S23" s="110">
        <v>300</v>
      </c>
      <c r="T23" s="41"/>
      <c r="U23" s="110">
        <v>300</v>
      </c>
      <c r="V23" s="41"/>
    </row>
    <row r="24" spans="1:22" ht="15.75" thickBot="1" x14ac:dyDescent="0.3">
      <c r="A24" s="125" t="s">
        <v>34</v>
      </c>
      <c r="B24" s="125"/>
      <c r="C24" s="125"/>
      <c r="D24" s="125"/>
      <c r="E24" s="41">
        <f>E20-E21-E22-E23</f>
        <v>208</v>
      </c>
      <c r="F24" s="41"/>
      <c r="G24" s="41">
        <f>G20-G21-G22-G23</f>
        <v>280</v>
      </c>
      <c r="H24" s="41"/>
      <c r="I24" s="41">
        <f>I20-I21-I22-I23</f>
        <v>208</v>
      </c>
      <c r="J24" s="41"/>
      <c r="K24" s="41">
        <f>K20-K21-K22-K23</f>
        <v>352</v>
      </c>
      <c r="L24" s="41"/>
      <c r="M24" s="41">
        <f>M20-M21-M22-M23</f>
        <v>136</v>
      </c>
      <c r="N24" s="41"/>
      <c r="O24" s="41">
        <f>O20-O21-O22-O23</f>
        <v>208</v>
      </c>
      <c r="P24" s="41"/>
      <c r="Q24" s="41">
        <f>Q20-Q21-Q22-Q23</f>
        <v>424</v>
      </c>
      <c r="R24" s="41"/>
      <c r="S24" s="41">
        <f>S20-S21-S22-S23</f>
        <v>568</v>
      </c>
      <c r="T24" s="41"/>
      <c r="U24" s="41">
        <f>U20-U21-U22-U23</f>
        <v>568</v>
      </c>
      <c r="V24" s="41"/>
    </row>
    <row r="25" spans="1:22" ht="15.75" thickBot="1" x14ac:dyDescent="0.3">
      <c r="A25" s="125" t="s">
        <v>35</v>
      </c>
      <c r="B25" s="125"/>
      <c r="C25" s="125"/>
      <c r="D25" s="125"/>
      <c r="E25" s="41">
        <f>E24-E19</f>
        <v>-363.5</v>
      </c>
      <c r="F25" s="41">
        <f>F24-F19</f>
        <v>-571.5</v>
      </c>
      <c r="G25" s="41">
        <f>E25+G24</f>
        <v>-83.5</v>
      </c>
      <c r="H25" s="41">
        <f>(H24-H19)*(-1)</f>
        <v>-571.5</v>
      </c>
      <c r="I25" s="103">
        <f>G25+I24</f>
        <v>124.5</v>
      </c>
      <c r="J25" s="41">
        <f>J24+J19</f>
        <v>-571.5</v>
      </c>
      <c r="K25" s="45">
        <f>I25+K24</f>
        <v>476.5</v>
      </c>
      <c r="L25" s="41">
        <f>L24+L19</f>
        <v>-571.5</v>
      </c>
      <c r="M25" s="41">
        <f>K25+M24</f>
        <v>612.5</v>
      </c>
      <c r="N25" s="41">
        <f>N24+N19</f>
        <v>-571.5</v>
      </c>
      <c r="O25" s="41">
        <f>M25+O24</f>
        <v>820.5</v>
      </c>
      <c r="P25" s="41">
        <f>P24+P19</f>
        <v>-571.5</v>
      </c>
      <c r="Q25" s="41">
        <f>O25+Q24</f>
        <v>1244.5</v>
      </c>
      <c r="R25" s="41">
        <f>R24+R19</f>
        <v>-571.5</v>
      </c>
      <c r="S25" s="45">
        <f>Q25+S24</f>
        <v>1812.5</v>
      </c>
      <c r="T25" s="41">
        <f>T24+T19</f>
        <v>-571.5</v>
      </c>
      <c r="U25" s="102">
        <f>S25+U24</f>
        <v>2380.5</v>
      </c>
      <c r="V25" s="41">
        <f>V24+V19</f>
        <v>-571.5</v>
      </c>
    </row>
    <row r="26" spans="1:22" x14ac:dyDescent="0.25">
      <c r="A26" s="130" t="s">
        <v>36</v>
      </c>
      <c r="B26" s="130"/>
      <c r="C26" s="130"/>
      <c r="D26" s="44">
        <v>9</v>
      </c>
      <c r="E26" s="46" t="s">
        <v>37</v>
      </c>
      <c r="F26" s="4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2" x14ac:dyDescent="0.25">
      <c r="A27" s="47" t="s">
        <v>38</v>
      </c>
      <c r="B27" s="47"/>
      <c r="C27" s="47"/>
      <c r="D27" s="47"/>
      <c r="E27" s="47"/>
      <c r="F27" s="47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2" x14ac:dyDescent="0.25">
      <c r="A28" s="47"/>
      <c r="B28" s="47"/>
      <c r="C28" s="47"/>
      <c r="D28" s="47"/>
      <c r="E28" s="47" t="s">
        <v>39</v>
      </c>
      <c r="F28" s="48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2" x14ac:dyDescent="0.25">
      <c r="A29" s="47"/>
      <c r="B29" s="47"/>
      <c r="C29" s="47"/>
      <c r="D29" s="47"/>
      <c r="E29" s="47"/>
      <c r="F29" s="47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2" x14ac:dyDescent="0.25">
      <c r="A30" s="47" t="s">
        <v>89</v>
      </c>
      <c r="B30" s="47"/>
      <c r="C30" s="47"/>
      <c r="D30" s="47"/>
      <c r="E30" s="47"/>
      <c r="F30" s="47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2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2" x14ac:dyDescent="0.25">
      <c r="A32" s="32"/>
      <c r="B32" s="32"/>
      <c r="C32" s="32"/>
      <c r="D32" s="124">
        <v>2016</v>
      </c>
      <c r="E32" s="124"/>
      <c r="F32" s="124"/>
      <c r="G32" s="124"/>
      <c r="H32" s="124"/>
      <c r="I32" s="124"/>
      <c r="J32" s="124"/>
      <c r="K32" s="124"/>
      <c r="L32" s="32"/>
      <c r="M32" s="32"/>
      <c r="N32" s="32"/>
      <c r="O32" s="32"/>
      <c r="P32" s="32"/>
      <c r="Q32" s="32"/>
      <c r="R32" s="32"/>
      <c r="S32" s="32"/>
      <c r="T32" s="32"/>
    </row>
    <row r="33" spans="1:16" x14ac:dyDescent="0.25">
      <c r="A33" s="32"/>
      <c r="B33" s="32"/>
      <c r="C33" s="32"/>
      <c r="D33" s="32" t="str">
        <f>E17</f>
        <v>сентябрь</v>
      </c>
      <c r="E33" s="32" t="str">
        <f>G17</f>
        <v>октябрь</v>
      </c>
      <c r="F33" s="32" t="str">
        <f>I17</f>
        <v xml:space="preserve">ноября </v>
      </c>
      <c r="G33" s="32" t="str">
        <f>K17</f>
        <v>декабрь</v>
      </c>
      <c r="H33" s="32" t="str">
        <f>M17</f>
        <v>январь</v>
      </c>
      <c r="I33" s="32" t="str">
        <f>O17</f>
        <v>февраль</v>
      </c>
      <c r="J33" s="32" t="str">
        <f>Q17</f>
        <v>март</v>
      </c>
      <c r="K33" s="32" t="str">
        <f>S17</f>
        <v>апрель</v>
      </c>
      <c r="L33" s="32" t="s">
        <v>98</v>
      </c>
      <c r="M33" s="32"/>
      <c r="N33" s="32"/>
      <c r="O33" s="32"/>
      <c r="P33" s="32"/>
    </row>
    <row r="34" spans="1:16" x14ac:dyDescent="0.25">
      <c r="A34" s="32"/>
      <c r="B34" s="32"/>
      <c r="C34" s="49" t="s">
        <v>1</v>
      </c>
      <c r="D34" s="50">
        <f>E25</f>
        <v>-363.5</v>
      </c>
      <c r="E34" s="50">
        <f>G25</f>
        <v>-83.5</v>
      </c>
      <c r="F34" s="50">
        <f>I25</f>
        <v>124.5</v>
      </c>
      <c r="G34" s="50">
        <f>K25</f>
        <v>476.5</v>
      </c>
      <c r="H34" s="50">
        <f>M25</f>
        <v>612.5</v>
      </c>
      <c r="I34" s="50">
        <f>O25</f>
        <v>820.5</v>
      </c>
      <c r="J34" s="50">
        <f>Q25</f>
        <v>1244.5</v>
      </c>
      <c r="K34" s="50">
        <f>S25</f>
        <v>1812.5</v>
      </c>
      <c r="L34" s="50">
        <f>U25</f>
        <v>2380.5</v>
      </c>
      <c r="M34" s="32"/>
      <c r="N34" s="32"/>
      <c r="O34" s="32"/>
      <c r="P34" s="32"/>
    </row>
    <row r="35" spans="1:16" x14ac:dyDescent="0.25">
      <c r="A35" s="30"/>
      <c r="B35" s="30"/>
      <c r="C35" s="51" t="s">
        <v>40</v>
      </c>
      <c r="D35" s="52">
        <f>F25</f>
        <v>-571.5</v>
      </c>
      <c r="E35" s="52">
        <f>H25</f>
        <v>-571.5</v>
      </c>
      <c r="F35" s="52">
        <f>J25</f>
        <v>-571.5</v>
      </c>
      <c r="G35" s="52">
        <f>L25</f>
        <v>-571.5</v>
      </c>
      <c r="H35" s="52">
        <f>N25</f>
        <v>-571.5</v>
      </c>
      <c r="I35" s="52">
        <f>P25</f>
        <v>-571.5</v>
      </c>
      <c r="J35" s="52">
        <f>R25</f>
        <v>-571.5</v>
      </c>
      <c r="K35" s="52">
        <v>-2885</v>
      </c>
      <c r="L35" s="52">
        <f>T25</f>
        <v>-571.5</v>
      </c>
      <c r="M35" s="30"/>
      <c r="N35" s="30"/>
      <c r="O35" s="30"/>
      <c r="P35" s="30"/>
    </row>
  </sheetData>
  <mergeCells count="40">
    <mergeCell ref="A25:D25"/>
    <mergeCell ref="A26:C26"/>
    <mergeCell ref="D32:K32"/>
    <mergeCell ref="S17:T17"/>
    <mergeCell ref="A19:D19"/>
    <mergeCell ref="A11:C11"/>
    <mergeCell ref="A12:C12"/>
    <mergeCell ref="A13:C13"/>
    <mergeCell ref="A14:C14"/>
    <mergeCell ref="A15:G15"/>
    <mergeCell ref="A16:D17"/>
    <mergeCell ref="E17:F17"/>
    <mergeCell ref="G17:H17"/>
    <mergeCell ref="I17:J17"/>
    <mergeCell ref="K17:L17"/>
    <mergeCell ref="A20:D20"/>
    <mergeCell ref="A21:D21"/>
    <mergeCell ref="A24:D24"/>
    <mergeCell ref="Q17:R17"/>
    <mergeCell ref="A8:C8"/>
    <mergeCell ref="G8:H8"/>
    <mergeCell ref="A9:C9"/>
    <mergeCell ref="G9:H9"/>
    <mergeCell ref="A10:C10"/>
    <mergeCell ref="U17:V17"/>
    <mergeCell ref="A1:C1"/>
    <mergeCell ref="A2:C2"/>
    <mergeCell ref="G2:H2"/>
    <mergeCell ref="A3:C3"/>
    <mergeCell ref="G3:H3"/>
    <mergeCell ref="A4:C4"/>
    <mergeCell ref="G4:H4"/>
    <mergeCell ref="A5:C5"/>
    <mergeCell ref="G5:H5"/>
    <mergeCell ref="A6:C6"/>
    <mergeCell ref="G6:H6"/>
    <mergeCell ref="A7:C7"/>
    <mergeCell ref="G7:H7"/>
    <mergeCell ref="M17:N17"/>
    <mergeCell ref="O17:P17"/>
  </mergeCells>
  <pageMargins left="0.7" right="0.7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54"/>
  <sheetViews>
    <sheetView zoomScaleNormal="100" zoomScaleSheetLayoutView="75" workbookViewId="0">
      <selection activeCell="D25" sqref="D25"/>
    </sheetView>
  </sheetViews>
  <sheetFormatPr defaultRowHeight="12.75" outlineLevelRow="1" x14ac:dyDescent="0.2"/>
  <cols>
    <col min="1" max="1" width="39.140625" style="58" bestFit="1" customWidth="1"/>
    <col min="2" max="2" width="33.42578125" style="58" bestFit="1" customWidth="1"/>
    <col min="3" max="3" width="9.85546875" style="61" bestFit="1" customWidth="1"/>
    <col min="4" max="4" width="13.28515625" style="61" bestFit="1" customWidth="1"/>
    <col min="5" max="5" width="20.5703125" style="58" customWidth="1"/>
    <col min="6" max="6" width="9.140625" style="58"/>
    <col min="7" max="8" width="9.7109375" style="58" bestFit="1" customWidth="1"/>
    <col min="9" max="16384" width="9.140625" style="58"/>
  </cols>
  <sheetData>
    <row r="1" spans="1:9" s="54" customFormat="1" ht="23.25" x14ac:dyDescent="0.35">
      <c r="A1" s="53" t="s">
        <v>88</v>
      </c>
    </row>
    <row r="2" spans="1:9" s="54" customFormat="1" ht="15" x14ac:dyDescent="0.25">
      <c r="A2" s="55" t="s">
        <v>42</v>
      </c>
      <c r="B2" s="56">
        <v>50</v>
      </c>
      <c r="C2" s="57"/>
      <c r="D2" s="57"/>
    </row>
    <row r="3" spans="1:9" s="54" customFormat="1" ht="15" x14ac:dyDescent="0.25"/>
    <row r="4" spans="1:9" ht="14.25" x14ac:dyDescent="0.2">
      <c r="C4" s="59" t="s">
        <v>43</v>
      </c>
      <c r="D4" s="59" t="s">
        <v>43</v>
      </c>
      <c r="E4" s="60" t="s">
        <v>83</v>
      </c>
    </row>
    <row r="5" spans="1:9" x14ac:dyDescent="0.2">
      <c r="A5" s="58" t="s">
        <v>44</v>
      </c>
      <c r="B5" s="58" t="s">
        <v>45</v>
      </c>
      <c r="C5" s="61" t="s">
        <v>46</v>
      </c>
      <c r="D5" s="61" t="s">
        <v>47</v>
      </c>
      <c r="E5" s="61"/>
    </row>
    <row r="6" spans="1:9" ht="15.75" thickBot="1" x14ac:dyDescent="0.3">
      <c r="A6" s="94" t="s">
        <v>48</v>
      </c>
      <c r="B6" s="62"/>
      <c r="C6" s="63"/>
      <c r="D6" s="63">
        <f>SUM(D7:D26)</f>
        <v>2391500</v>
      </c>
      <c r="E6" s="64"/>
    </row>
    <row r="7" spans="1:9" ht="13.5" outlineLevel="1" thickTop="1" x14ac:dyDescent="0.2">
      <c r="A7" s="65" t="s">
        <v>49</v>
      </c>
      <c r="B7" s="65" t="s">
        <v>49</v>
      </c>
      <c r="C7" s="66"/>
      <c r="D7" s="111">
        <v>300000</v>
      </c>
      <c r="E7" s="92">
        <f t="shared" ref="E7:E25" si="0">D7/1000</f>
        <v>300</v>
      </c>
    </row>
    <row r="8" spans="1:9" outlineLevel="1" x14ac:dyDescent="0.2">
      <c r="A8" s="67" t="s">
        <v>50</v>
      </c>
      <c r="B8" s="67" t="s">
        <v>50</v>
      </c>
      <c r="C8" s="68"/>
      <c r="D8" s="112">
        <v>0</v>
      </c>
      <c r="E8" s="92">
        <f t="shared" si="0"/>
        <v>0</v>
      </c>
      <c r="H8" s="61"/>
    </row>
    <row r="9" spans="1:9" outlineLevel="1" x14ac:dyDescent="0.2">
      <c r="A9" s="69" t="s">
        <v>82</v>
      </c>
      <c r="B9" s="69" t="s">
        <v>51</v>
      </c>
      <c r="C9" s="70"/>
      <c r="D9" s="112">
        <v>0</v>
      </c>
      <c r="E9" s="92">
        <f t="shared" si="0"/>
        <v>0</v>
      </c>
    </row>
    <row r="10" spans="1:9" outlineLevel="1" x14ac:dyDescent="0.2">
      <c r="A10" s="69"/>
      <c r="B10" s="69" t="s">
        <v>52</v>
      </c>
      <c r="C10" s="70"/>
      <c r="D10" s="112">
        <v>35000</v>
      </c>
      <c r="E10" s="92">
        <f t="shared" si="0"/>
        <v>35</v>
      </c>
      <c r="G10" s="61"/>
      <c r="H10" s="61"/>
      <c r="I10" s="61"/>
    </row>
    <row r="11" spans="1:9" hidden="1" outlineLevel="1" x14ac:dyDescent="0.2">
      <c r="A11" s="69"/>
      <c r="B11" s="69" t="s">
        <v>53</v>
      </c>
      <c r="C11" s="70"/>
      <c r="D11" s="112"/>
      <c r="E11" s="92">
        <f t="shared" si="0"/>
        <v>0</v>
      </c>
    </row>
    <row r="12" spans="1:9" hidden="1" outlineLevel="1" x14ac:dyDescent="0.2">
      <c r="A12" s="69"/>
      <c r="B12" s="69" t="s">
        <v>54</v>
      </c>
      <c r="C12" s="70"/>
      <c r="D12" s="112"/>
      <c r="E12" s="92">
        <f t="shared" si="0"/>
        <v>0</v>
      </c>
      <c r="H12" s="61"/>
    </row>
    <row r="13" spans="1:9" outlineLevel="1" x14ac:dyDescent="0.2">
      <c r="A13" s="69"/>
      <c r="B13" s="69" t="s">
        <v>93</v>
      </c>
      <c r="C13" s="70"/>
      <c r="D13" s="112">
        <v>50000</v>
      </c>
      <c r="E13" s="92">
        <f t="shared" si="0"/>
        <v>50</v>
      </c>
    </row>
    <row r="14" spans="1:9" hidden="1" outlineLevel="1" x14ac:dyDescent="0.2">
      <c r="A14" s="69"/>
      <c r="B14" s="69" t="s">
        <v>55</v>
      </c>
      <c r="C14" s="70"/>
      <c r="D14" s="112"/>
      <c r="E14" s="92">
        <f t="shared" si="0"/>
        <v>0</v>
      </c>
      <c r="H14" s="61"/>
    </row>
    <row r="15" spans="1:9" hidden="1" outlineLevel="1" x14ac:dyDescent="0.2">
      <c r="A15" s="69"/>
      <c r="B15" s="69" t="s">
        <v>56</v>
      </c>
      <c r="C15" s="70"/>
      <c r="D15" s="112"/>
      <c r="E15" s="92">
        <f t="shared" si="0"/>
        <v>0</v>
      </c>
    </row>
    <row r="16" spans="1:9" outlineLevel="1" x14ac:dyDescent="0.2">
      <c r="A16" s="71"/>
      <c r="B16" s="71" t="s">
        <v>57</v>
      </c>
      <c r="C16" s="72"/>
      <c r="D16" s="112">
        <v>16500</v>
      </c>
      <c r="E16" s="92">
        <f t="shared" si="0"/>
        <v>16.5</v>
      </c>
    </row>
    <row r="17" spans="1:5" outlineLevel="1" x14ac:dyDescent="0.2">
      <c r="A17" s="69" t="s">
        <v>94</v>
      </c>
      <c r="B17" s="69" t="s">
        <v>58</v>
      </c>
      <c r="C17" s="68"/>
      <c r="D17" s="112">
        <v>170000</v>
      </c>
      <c r="E17" s="92">
        <f t="shared" si="0"/>
        <v>170</v>
      </c>
    </row>
    <row r="18" spans="1:5" outlineLevel="1" x14ac:dyDescent="0.2">
      <c r="A18" s="69"/>
      <c r="B18" s="69" t="s">
        <v>96</v>
      </c>
      <c r="C18" s="68"/>
      <c r="D18" s="112">
        <v>300000</v>
      </c>
      <c r="E18" s="92">
        <f t="shared" si="0"/>
        <v>300</v>
      </c>
    </row>
    <row r="19" spans="1:5" outlineLevel="1" x14ac:dyDescent="0.2">
      <c r="A19" s="69"/>
      <c r="B19" s="69"/>
      <c r="C19" s="68"/>
      <c r="D19" s="112">
        <f>B2*C19</f>
        <v>0</v>
      </c>
      <c r="E19" s="92">
        <f t="shared" si="0"/>
        <v>0</v>
      </c>
    </row>
    <row r="20" spans="1:5" outlineLevel="1" x14ac:dyDescent="0.2">
      <c r="A20" s="69"/>
      <c r="B20" s="69"/>
      <c r="C20" s="68"/>
      <c r="D20" s="112">
        <v>0</v>
      </c>
      <c r="E20" s="92">
        <f t="shared" si="0"/>
        <v>0</v>
      </c>
    </row>
    <row r="21" spans="1:5" outlineLevel="1" x14ac:dyDescent="0.2">
      <c r="A21" s="69"/>
      <c r="B21" s="69" t="s">
        <v>95</v>
      </c>
      <c r="C21" s="68"/>
      <c r="D21" s="112">
        <v>1500000</v>
      </c>
      <c r="E21" s="92">
        <f t="shared" si="0"/>
        <v>1500</v>
      </c>
    </row>
    <row r="22" spans="1:5" outlineLevel="1" x14ac:dyDescent="0.2">
      <c r="A22" s="69"/>
      <c r="B22" s="69"/>
      <c r="C22" s="68"/>
      <c r="D22" s="112">
        <f>B2*C22</f>
        <v>0</v>
      </c>
      <c r="E22" s="92">
        <f t="shared" si="0"/>
        <v>0</v>
      </c>
    </row>
    <row r="23" spans="1:5" hidden="1" outlineLevel="1" x14ac:dyDescent="0.2">
      <c r="A23" s="69"/>
      <c r="B23" s="69" t="s">
        <v>59</v>
      </c>
      <c r="C23" s="68"/>
      <c r="D23" s="112">
        <f>C23*$B$2</f>
        <v>0</v>
      </c>
      <c r="E23" s="92">
        <f t="shared" si="0"/>
        <v>0</v>
      </c>
    </row>
    <row r="24" spans="1:5" outlineLevel="1" x14ac:dyDescent="0.2">
      <c r="A24" s="69"/>
      <c r="B24" s="69" t="s">
        <v>97</v>
      </c>
      <c r="C24" s="68"/>
      <c r="D24" s="112">
        <v>20000</v>
      </c>
      <c r="E24" s="92">
        <f t="shared" si="0"/>
        <v>20</v>
      </c>
    </row>
    <row r="25" spans="1:5" outlineLevel="1" x14ac:dyDescent="0.2">
      <c r="A25" s="71"/>
      <c r="B25" s="71"/>
      <c r="C25" s="68"/>
      <c r="D25" s="112">
        <f>B2*C25</f>
        <v>0</v>
      </c>
      <c r="E25" s="92">
        <f t="shared" si="0"/>
        <v>0</v>
      </c>
    </row>
    <row r="26" spans="1:5" ht="25.5" hidden="1" outlineLevel="1" x14ac:dyDescent="0.2">
      <c r="A26" s="71" t="s">
        <v>60</v>
      </c>
      <c r="B26" s="73" t="s">
        <v>61</v>
      </c>
      <c r="C26" s="72"/>
      <c r="D26" s="74"/>
      <c r="E26" s="75">
        <f>D26/1.18</f>
        <v>0</v>
      </c>
    </row>
    <row r="27" spans="1:5" ht="15.75" hidden="1" thickBot="1" x14ac:dyDescent="0.3">
      <c r="A27" s="94" t="s">
        <v>62</v>
      </c>
      <c r="B27" s="62"/>
      <c r="C27" s="63"/>
      <c r="D27" s="63">
        <f>SUM(D28:D37)</f>
        <v>0</v>
      </c>
      <c r="E27" s="76"/>
    </row>
    <row r="28" spans="1:5" ht="13.5" hidden="1" outlineLevel="1" thickTop="1" x14ac:dyDescent="0.2">
      <c r="A28" s="77" t="s">
        <v>63</v>
      </c>
      <c r="B28" s="77"/>
      <c r="C28" s="78"/>
      <c r="D28" s="74"/>
      <c r="E28" s="76">
        <f>D28/1.18</f>
        <v>0</v>
      </c>
    </row>
    <row r="29" spans="1:5" hidden="1" outlineLevel="1" x14ac:dyDescent="0.2">
      <c r="A29" s="69" t="s">
        <v>64</v>
      </c>
      <c r="B29" s="69"/>
      <c r="C29" s="70"/>
      <c r="D29" s="74"/>
      <c r="E29" s="76">
        <f>D29/1.18</f>
        <v>0</v>
      </c>
    </row>
    <row r="30" spans="1:5" hidden="1" outlineLevel="1" x14ac:dyDescent="0.2">
      <c r="A30" s="69" t="s">
        <v>65</v>
      </c>
      <c r="B30" s="69"/>
      <c r="C30" s="70"/>
      <c r="D30" s="74">
        <v>0</v>
      </c>
      <c r="E30" s="76">
        <f>D30/1.18</f>
        <v>0</v>
      </c>
    </row>
    <row r="31" spans="1:5" hidden="1" outlineLevel="1" x14ac:dyDescent="0.2">
      <c r="A31" s="69" t="s">
        <v>66</v>
      </c>
      <c r="B31" s="69"/>
      <c r="C31" s="70"/>
      <c r="D31" s="74">
        <v>0</v>
      </c>
      <c r="E31" s="76">
        <f>D31/1.18</f>
        <v>0</v>
      </c>
    </row>
    <row r="32" spans="1:5" hidden="1" outlineLevel="1" x14ac:dyDescent="0.2">
      <c r="A32" s="69" t="s">
        <v>67</v>
      </c>
      <c r="B32" s="69"/>
      <c r="C32" s="70"/>
      <c r="D32" s="74">
        <v>0</v>
      </c>
      <c r="E32" s="76">
        <f>D32</f>
        <v>0</v>
      </c>
    </row>
    <row r="33" spans="1:6" hidden="1" outlineLevel="1" x14ac:dyDescent="0.2">
      <c r="A33" s="69" t="s">
        <v>68</v>
      </c>
      <c r="B33" s="69"/>
      <c r="C33" s="70"/>
      <c r="D33" s="74">
        <v>0</v>
      </c>
      <c r="E33" s="76">
        <f>D33/1.18</f>
        <v>0</v>
      </c>
    </row>
    <row r="34" spans="1:6" hidden="1" outlineLevel="1" x14ac:dyDescent="0.2">
      <c r="A34" s="69" t="s">
        <v>69</v>
      </c>
      <c r="B34" s="69"/>
      <c r="C34" s="70"/>
      <c r="D34" s="74">
        <v>0</v>
      </c>
      <c r="E34" s="76">
        <f>D34/1.18</f>
        <v>0</v>
      </c>
    </row>
    <row r="35" spans="1:6" hidden="1" outlineLevel="1" x14ac:dyDescent="0.2">
      <c r="A35" s="69" t="s">
        <v>70</v>
      </c>
      <c r="B35" s="69"/>
      <c r="C35" s="70"/>
      <c r="D35" s="74">
        <v>0</v>
      </c>
      <c r="E35" s="76">
        <f>D35/1.18</f>
        <v>0</v>
      </c>
    </row>
    <row r="36" spans="1:6" hidden="1" outlineLevel="1" x14ac:dyDescent="0.2">
      <c r="A36" s="69" t="s">
        <v>71</v>
      </c>
      <c r="B36" s="69"/>
      <c r="C36" s="70"/>
      <c r="D36" s="74">
        <v>0</v>
      </c>
      <c r="E36" s="76">
        <f>D36</f>
        <v>0</v>
      </c>
    </row>
    <row r="37" spans="1:6" hidden="1" outlineLevel="1" x14ac:dyDescent="0.2">
      <c r="A37" s="71" t="s">
        <v>72</v>
      </c>
      <c r="B37" s="71"/>
      <c r="C37" s="72"/>
      <c r="D37" s="74">
        <v>0</v>
      </c>
      <c r="E37" s="76">
        <f>D37</f>
        <v>0</v>
      </c>
    </row>
    <row r="38" spans="1:6" ht="15.75" hidden="1" thickBot="1" x14ac:dyDescent="0.3">
      <c r="A38" s="94" t="s">
        <v>73</v>
      </c>
      <c r="B38" s="62"/>
      <c r="C38" s="63"/>
      <c r="D38" s="63">
        <f>SUM(D40:D42)</f>
        <v>0</v>
      </c>
      <c r="E38" s="76"/>
    </row>
    <row r="39" spans="1:6" s="81" customFormat="1" ht="15" hidden="1" outlineLevel="1" thickTop="1" x14ac:dyDescent="0.2">
      <c r="A39" s="95" t="s">
        <v>74</v>
      </c>
      <c r="B39" s="79" t="s">
        <v>75</v>
      </c>
      <c r="C39" s="80">
        <v>0</v>
      </c>
      <c r="D39" s="96">
        <v>0</v>
      </c>
      <c r="E39" s="76"/>
    </row>
    <row r="40" spans="1:6" hidden="1" outlineLevel="1" x14ac:dyDescent="0.2">
      <c r="A40" s="69"/>
      <c r="B40" s="82" t="s">
        <v>76</v>
      </c>
      <c r="C40" s="83">
        <v>0</v>
      </c>
      <c r="D40" s="97">
        <v>0</v>
      </c>
      <c r="E40" s="76"/>
    </row>
    <row r="41" spans="1:6" hidden="1" outlineLevel="1" x14ac:dyDescent="0.2">
      <c r="A41" s="69"/>
      <c r="B41" s="82" t="s">
        <v>77</v>
      </c>
      <c r="C41" s="83"/>
      <c r="D41" s="97">
        <v>0</v>
      </c>
      <c r="E41" s="76"/>
    </row>
    <row r="42" spans="1:6" s="81" customFormat="1" hidden="1" outlineLevel="1" x14ac:dyDescent="0.2">
      <c r="A42" s="98" t="s">
        <v>78</v>
      </c>
      <c r="B42" s="84" t="s">
        <v>79</v>
      </c>
      <c r="C42" s="85"/>
      <c r="D42" s="99">
        <v>0</v>
      </c>
      <c r="E42" s="76">
        <f>D42/1.18</f>
        <v>0</v>
      </c>
      <c r="F42" s="86"/>
    </row>
    <row r="43" spans="1:6" s="81" customFormat="1" hidden="1" outlineLevel="1" x14ac:dyDescent="0.2">
      <c r="A43" s="100" t="s">
        <v>80</v>
      </c>
      <c r="B43" s="87"/>
      <c r="C43" s="88"/>
      <c r="D43" s="99">
        <v>0</v>
      </c>
      <c r="E43" s="89"/>
    </row>
    <row r="44" spans="1:6" ht="25.5" customHeight="1" collapsed="1" thickBot="1" x14ac:dyDescent="0.3">
      <c r="A44" s="101" t="s">
        <v>81</v>
      </c>
      <c r="B44" s="90"/>
      <c r="C44" s="91"/>
      <c r="D44" s="91">
        <f>D6+D27+D38</f>
        <v>2391500</v>
      </c>
      <c r="E44" s="93">
        <f>E7+E8+E9+E10+E13+E16+E17+E18+E19+E20+E21+E22+E24+E25+E26</f>
        <v>2391.5</v>
      </c>
    </row>
    <row r="45" spans="1:6" ht="13.5" thickTop="1" x14ac:dyDescent="0.2"/>
    <row r="46" spans="1:6" x14ac:dyDescent="0.2">
      <c r="A46" s="58" t="s">
        <v>84</v>
      </c>
    </row>
    <row r="51" spans="3:4" x14ac:dyDescent="0.2">
      <c r="C51" s="58"/>
      <c r="D51" s="58"/>
    </row>
    <row r="52" spans="3:4" x14ac:dyDescent="0.2">
      <c r="C52" s="58"/>
      <c r="D52" s="58"/>
    </row>
    <row r="53" spans="3:4" x14ac:dyDescent="0.2">
      <c r="C53" s="58"/>
      <c r="D53" s="58"/>
    </row>
    <row r="54" spans="3:4" x14ac:dyDescent="0.2">
      <c r="C54" s="58"/>
      <c r="D54" s="58"/>
    </row>
  </sheetData>
  <sheetProtection formatCells="0" formatColumns="0" formatRows="0" autoFilter="0"/>
  <pageMargins left="0.39370078740157483" right="0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пример окупаемости</vt:lpstr>
      <vt:lpstr>пример расходов</vt:lpstr>
      <vt:lpstr>'пример окупаемости'!Область_печати</vt:lpstr>
    </vt:vector>
  </TitlesOfParts>
  <Company>Айкрафт Оптикал Нью-Йорк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Остапченко</dc:creator>
  <cp:lastModifiedBy>Пользователь Windows</cp:lastModifiedBy>
  <cp:lastPrinted>2015-07-23T06:50:05Z</cp:lastPrinted>
  <dcterms:created xsi:type="dcterms:W3CDTF">2014-04-01T09:57:11Z</dcterms:created>
  <dcterms:modified xsi:type="dcterms:W3CDTF">2017-06-08T06:48:01Z</dcterms:modified>
</cp:coreProperties>
</file>