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рхив\Рабочий стол\Фин модели\Измененные new\"/>
    </mc:Choice>
  </mc:AlternateContent>
  <bookViews>
    <workbookView xWindow="0" yWindow="0" windowWidth="20490" windowHeight="7755" activeTab="2"/>
  </bookViews>
  <sheets>
    <sheet name="Титул" sheetId="1" r:id="rId1"/>
    <sheet name="Расходы" sheetId="2" r:id="rId2"/>
    <sheet name="Доходы" sheetId="3" r:id="rId3"/>
    <sheet name="Окупаемость" sheetId="4" r:id="rId4"/>
    <sheet name="Инвентарь для открытия" sheetId="6" r:id="rId5"/>
  </sheets>
  <calcPr calcId="152511"/>
</workbook>
</file>

<file path=xl/calcChain.xml><?xml version="1.0" encoding="utf-8"?>
<calcChain xmlns="http://schemas.openxmlformats.org/spreadsheetml/2006/main">
  <c r="G21" i="2" l="1"/>
  <c r="G9" i="2"/>
  <c r="G21" i="1" l="1"/>
  <c r="G14" i="2"/>
  <c r="B13" i="3"/>
  <c r="B5" i="4"/>
  <c r="D15" i="3"/>
  <c r="D45" i="4" s="1"/>
  <c r="E45" i="4" s="1"/>
  <c r="D14" i="3"/>
  <c r="C15" i="3"/>
  <c r="C14" i="3"/>
  <c r="C25" i="4" s="1"/>
  <c r="B15" i="3"/>
  <c r="B14" i="3"/>
  <c r="C5" i="4" s="1"/>
  <c r="E13" i="6"/>
  <c r="E12" i="6"/>
  <c r="E11" i="6"/>
  <c r="E10" i="6"/>
  <c r="E9" i="6"/>
  <c r="E8" i="6"/>
  <c r="E7" i="6"/>
  <c r="E6" i="6"/>
  <c r="E5" i="6"/>
  <c r="E4" i="6"/>
  <c r="E14" i="6" s="1"/>
  <c r="K60" i="4"/>
  <c r="B60" i="4"/>
  <c r="B50" i="4"/>
  <c r="C50" i="4" s="1"/>
  <c r="D50" i="4" s="1"/>
  <c r="E50" i="4" s="1"/>
  <c r="F50" i="4" s="1"/>
  <c r="G50" i="4" s="1"/>
  <c r="G49" i="4"/>
  <c r="H49" i="4" s="1"/>
  <c r="B49" i="4"/>
  <c r="C49" i="4" s="1"/>
  <c r="K40" i="4"/>
  <c r="B40" i="4"/>
  <c r="B30" i="4"/>
  <c r="C30" i="4" s="1"/>
  <c r="G29" i="4"/>
  <c r="H29" i="4" s="1"/>
  <c r="B29" i="4"/>
  <c r="C29" i="4" s="1"/>
  <c r="D29" i="4" s="1"/>
  <c r="B10" i="4"/>
  <c r="C10" i="4" s="1"/>
  <c r="G9" i="4"/>
  <c r="H9" i="4" s="1"/>
  <c r="B9" i="4"/>
  <c r="C9" i="4" s="1"/>
  <c r="D9" i="4" s="1"/>
  <c r="D5" i="4"/>
  <c r="E5" i="4" s="1"/>
  <c r="C45" i="4"/>
  <c r="D13" i="3"/>
  <c r="B45" i="4" s="1"/>
  <c r="C13" i="3"/>
  <c r="B25" i="4" s="1"/>
  <c r="G55" i="2"/>
  <c r="G56" i="2" s="1"/>
  <c r="G34" i="2"/>
  <c r="G36" i="2" s="1"/>
  <c r="G22" i="1" s="1"/>
  <c r="G4" i="2"/>
  <c r="G16" i="1"/>
  <c r="G20" i="1" l="1"/>
  <c r="C26" i="4"/>
  <c r="B47" i="4"/>
  <c r="D10" i="4"/>
  <c r="E10" i="4" s="1"/>
  <c r="F10" i="4" s="1"/>
  <c r="G10" i="4" s="1"/>
  <c r="G7" i="4" s="1"/>
  <c r="C7" i="4"/>
  <c r="D30" i="4"/>
  <c r="E30" i="4" s="1"/>
  <c r="F30" i="4" s="1"/>
  <c r="G30" i="4" s="1"/>
  <c r="G27" i="4" s="1"/>
  <c r="C27" i="4"/>
  <c r="D49" i="4"/>
  <c r="D47" i="4" s="1"/>
  <c r="C47" i="4"/>
  <c r="D7" i="4"/>
  <c r="B7" i="4"/>
  <c r="B27" i="4"/>
  <c r="C6" i="4"/>
  <c r="F5" i="4"/>
  <c r="D32" i="4"/>
  <c r="E32" i="4" s="1"/>
  <c r="F32" i="4" s="1"/>
  <c r="G32" i="4" s="1"/>
  <c r="H32" i="4" s="1"/>
  <c r="I32" i="4" s="1"/>
  <c r="J32" i="4" s="1"/>
  <c r="K32" i="4" s="1"/>
  <c r="B32" i="4"/>
  <c r="C32" i="4" s="1"/>
  <c r="B12" i="4"/>
  <c r="D52" i="4"/>
  <c r="E52" i="4" s="1"/>
  <c r="F52" i="4" s="1"/>
  <c r="G52" i="4" s="1"/>
  <c r="H52" i="4" s="1"/>
  <c r="I52" i="4" s="1"/>
  <c r="J52" i="4" s="1"/>
  <c r="K52" i="4" s="1"/>
  <c r="B52" i="4"/>
  <c r="C52" i="4" s="1"/>
  <c r="B26" i="4"/>
  <c r="C46" i="4"/>
  <c r="D25" i="4"/>
  <c r="E25" i="4" s="1"/>
  <c r="F45" i="4"/>
  <c r="F25" i="4"/>
  <c r="I49" i="4"/>
  <c r="H50" i="4"/>
  <c r="I50" i="4" s="1"/>
  <c r="J50" i="4" s="1"/>
  <c r="K50" i="4" s="1"/>
  <c r="G47" i="4"/>
  <c r="B6" i="4"/>
  <c r="B46" i="4"/>
  <c r="D6" i="4"/>
  <c r="E6" i="4" s="1"/>
  <c r="F6" i="4" s="1"/>
  <c r="G6" i="4" s="1"/>
  <c r="H6" i="4" s="1"/>
  <c r="I6" i="4" s="1"/>
  <c r="J6" i="4" s="1"/>
  <c r="K6" i="4" s="1"/>
  <c r="D46" i="4"/>
  <c r="E46" i="4" s="1"/>
  <c r="F46" i="4" s="1"/>
  <c r="G46" i="4" s="1"/>
  <c r="H46" i="4" s="1"/>
  <c r="I46" i="4" s="1"/>
  <c r="J46" i="4" s="1"/>
  <c r="K46" i="4" s="1"/>
  <c r="E9" i="4"/>
  <c r="I9" i="4"/>
  <c r="E12" i="4"/>
  <c r="F12" i="4" s="1"/>
  <c r="G12" i="4" s="1"/>
  <c r="H12" i="4" s="1"/>
  <c r="I12" i="4" s="1"/>
  <c r="J12" i="4" s="1"/>
  <c r="K12" i="4" s="1"/>
  <c r="E29" i="4"/>
  <c r="I29" i="4"/>
  <c r="B14" i="4"/>
  <c r="C14" i="4" s="1"/>
  <c r="D14" i="4" s="1"/>
  <c r="E14" i="4" s="1"/>
  <c r="F14" i="4" s="1"/>
  <c r="G14" i="4" s="1"/>
  <c r="H14" i="4" s="1"/>
  <c r="I14" i="4" s="1"/>
  <c r="J14" i="4" s="1"/>
  <c r="K14" i="4" s="1"/>
  <c r="B34" i="4"/>
  <c r="C34" i="4" s="1"/>
  <c r="D34" i="4" s="1"/>
  <c r="E34" i="4" s="1"/>
  <c r="F34" i="4" s="1"/>
  <c r="G34" i="4" s="1"/>
  <c r="H34" i="4" s="1"/>
  <c r="I34" i="4" s="1"/>
  <c r="J34" i="4" s="1"/>
  <c r="K34" i="4" s="1"/>
  <c r="B54" i="4"/>
  <c r="C54" i="4" s="1"/>
  <c r="D54" i="4" s="1"/>
  <c r="E54" i="4" s="1"/>
  <c r="F54" i="4" s="1"/>
  <c r="G54" i="4" s="1"/>
  <c r="H54" i="4" s="1"/>
  <c r="I54" i="4" s="1"/>
  <c r="J54" i="4" s="1"/>
  <c r="K54" i="4" s="1"/>
  <c r="B37" i="4" l="1"/>
  <c r="B57" i="4" s="1"/>
  <c r="B17" i="4"/>
  <c r="H10" i="4"/>
  <c r="I10" i="4" s="1"/>
  <c r="J10" i="4" s="1"/>
  <c r="K10" i="4" s="1"/>
  <c r="D27" i="4"/>
  <c r="C31" i="4"/>
  <c r="C51" i="4"/>
  <c r="H7" i="4"/>
  <c r="H30" i="4"/>
  <c r="I30" i="4" s="1"/>
  <c r="J30" i="4" s="1"/>
  <c r="K30" i="4" s="1"/>
  <c r="E49" i="4"/>
  <c r="E47" i="4" s="1"/>
  <c r="E51" i="4" s="1"/>
  <c r="B31" i="4"/>
  <c r="B51" i="4"/>
  <c r="D11" i="4"/>
  <c r="B11" i="4"/>
  <c r="C11" i="4"/>
  <c r="G22" i="2"/>
  <c r="B33" i="4" s="1"/>
  <c r="C33" i="4" s="1"/>
  <c r="D33" i="4" s="1"/>
  <c r="E33" i="4" s="1"/>
  <c r="F33" i="4" s="1"/>
  <c r="G33" i="4" s="1"/>
  <c r="H33" i="4" s="1"/>
  <c r="I33" i="4" s="1"/>
  <c r="J33" i="4" s="1"/>
  <c r="K33" i="4" s="1"/>
  <c r="D51" i="4"/>
  <c r="F49" i="4"/>
  <c r="F47" i="4" s="1"/>
  <c r="F51" i="4" s="1"/>
  <c r="J29" i="4"/>
  <c r="F9" i="4"/>
  <c r="F7" i="4" s="1"/>
  <c r="F11" i="4" s="1"/>
  <c r="E7" i="4"/>
  <c r="E11" i="4" s="1"/>
  <c r="J49" i="4"/>
  <c r="I47" i="4"/>
  <c r="D26" i="4"/>
  <c r="E26" i="4" s="1"/>
  <c r="G5" i="4"/>
  <c r="F29" i="4"/>
  <c r="F27" i="4" s="1"/>
  <c r="E27" i="4"/>
  <c r="J9" i="4"/>
  <c r="H47" i="4"/>
  <c r="G25" i="4"/>
  <c r="G45" i="4"/>
  <c r="D12" i="4"/>
  <c r="C12" i="4"/>
  <c r="B53" i="4" l="1"/>
  <c r="C53" i="4" s="1"/>
  <c r="D53" i="4" s="1"/>
  <c r="E53" i="4" s="1"/>
  <c r="F53" i="4" s="1"/>
  <c r="G53" i="4" s="1"/>
  <c r="H53" i="4" s="1"/>
  <c r="I53" i="4" s="1"/>
  <c r="J53" i="4" s="1"/>
  <c r="K53" i="4" s="1"/>
  <c r="I7" i="4"/>
  <c r="I27" i="4"/>
  <c r="H27" i="4"/>
  <c r="D31" i="4"/>
  <c r="D35" i="4" s="1"/>
  <c r="B13" i="4"/>
  <c r="C13" i="4" s="1"/>
  <c r="D13" i="4" s="1"/>
  <c r="E13" i="4" s="1"/>
  <c r="F13" i="4" s="1"/>
  <c r="G13" i="4" s="1"/>
  <c r="H13" i="4" s="1"/>
  <c r="I13" i="4" s="1"/>
  <c r="J13" i="4" s="1"/>
  <c r="K13" i="4" s="1"/>
  <c r="F55" i="4"/>
  <c r="J47" i="4"/>
  <c r="K49" i="4"/>
  <c r="K47" i="4" s="1"/>
  <c r="J27" i="4"/>
  <c r="K29" i="4"/>
  <c r="K27" i="4" s="1"/>
  <c r="H45" i="4"/>
  <c r="G51" i="4"/>
  <c r="H25" i="4"/>
  <c r="J7" i="4"/>
  <c r="K9" i="4"/>
  <c r="K7" i="4" s="1"/>
  <c r="H5" i="4"/>
  <c r="G11" i="4"/>
  <c r="B35" i="4"/>
  <c r="B36" i="4" s="1"/>
  <c r="F26" i="4"/>
  <c r="E31" i="4"/>
  <c r="E35" i="4" s="1"/>
  <c r="C35" i="4"/>
  <c r="B55" i="4" l="1"/>
  <c r="B56" i="4" s="1"/>
  <c r="B58" i="4" s="1"/>
  <c r="B15" i="4"/>
  <c r="B16" i="4" s="1"/>
  <c r="E55" i="4"/>
  <c r="G55" i="4"/>
  <c r="D55" i="4"/>
  <c r="C55" i="4"/>
  <c r="C15" i="4"/>
  <c r="E15" i="4"/>
  <c r="D15" i="4"/>
  <c r="G15" i="4"/>
  <c r="F15" i="4"/>
  <c r="G26" i="4"/>
  <c r="F31" i="4"/>
  <c r="F35" i="4" s="1"/>
  <c r="B18" i="4"/>
  <c r="B38" i="4"/>
  <c r="C38" i="4" s="1"/>
  <c r="C36" i="4"/>
  <c r="D36" i="4" s="1"/>
  <c r="E36" i="4" s="1"/>
  <c r="H11" i="4"/>
  <c r="H15" i="4" s="1"/>
  <c r="I5" i="4"/>
  <c r="I25" i="4"/>
  <c r="H51" i="4"/>
  <c r="H55" i="4" s="1"/>
  <c r="I45" i="4"/>
  <c r="C58" i="4" l="1"/>
  <c r="C59" i="4" s="1"/>
  <c r="C60" i="4" s="1"/>
  <c r="C56" i="4"/>
  <c r="D56" i="4" s="1"/>
  <c r="E56" i="4" s="1"/>
  <c r="F56" i="4" s="1"/>
  <c r="G56" i="4" s="1"/>
  <c r="H56" i="4" s="1"/>
  <c r="C16" i="4"/>
  <c r="D16" i="4" s="1"/>
  <c r="E16" i="4" s="1"/>
  <c r="F16" i="4" s="1"/>
  <c r="G16" i="4" s="1"/>
  <c r="H16" i="4" s="1"/>
  <c r="C39" i="4"/>
  <c r="C40" i="4" s="1"/>
  <c r="D38" i="4"/>
  <c r="C18" i="4"/>
  <c r="B19" i="4"/>
  <c r="B20" i="4" s="1"/>
  <c r="J45" i="4"/>
  <c r="I51" i="4"/>
  <c r="I55" i="4" s="1"/>
  <c r="J25" i="4"/>
  <c r="J5" i="4"/>
  <c r="I11" i="4"/>
  <c r="I15" i="4" s="1"/>
  <c r="F36" i="4"/>
  <c r="D58" i="4"/>
  <c r="H26" i="4"/>
  <c r="G31" i="4"/>
  <c r="G35" i="4" s="1"/>
  <c r="I16" i="4" l="1"/>
  <c r="D59" i="4"/>
  <c r="D60" i="4" s="1"/>
  <c r="E58" i="4"/>
  <c r="I56" i="4"/>
  <c r="C19" i="4"/>
  <c r="C20" i="4" s="1"/>
  <c r="D18" i="4"/>
  <c r="I26" i="4"/>
  <c r="H31" i="4"/>
  <c r="H35" i="4" s="1"/>
  <c r="G36" i="4"/>
  <c r="J11" i="4"/>
  <c r="J15" i="4" s="1"/>
  <c r="K5" i="4"/>
  <c r="K11" i="4" s="1"/>
  <c r="K15" i="4" s="1"/>
  <c r="K25" i="4"/>
  <c r="J51" i="4"/>
  <c r="J55" i="4" s="1"/>
  <c r="K45" i="4"/>
  <c r="K51" i="4" s="1"/>
  <c r="K55" i="4" s="1"/>
  <c r="D39" i="4"/>
  <c r="D40" i="4" s="1"/>
  <c r="E38" i="4"/>
  <c r="J16" i="4" l="1"/>
  <c r="J56" i="4"/>
  <c r="H36" i="4"/>
  <c r="E18" i="4"/>
  <c r="D19" i="4"/>
  <c r="D20" i="4" s="1"/>
  <c r="K56" i="4"/>
  <c r="K16" i="4"/>
  <c r="E39" i="4"/>
  <c r="E40" i="4" s="1"/>
  <c r="F38" i="4"/>
  <c r="J26" i="4"/>
  <c r="I31" i="4"/>
  <c r="I35" i="4" s="1"/>
  <c r="E59" i="4"/>
  <c r="E60" i="4" s="1"/>
  <c r="F58" i="4"/>
  <c r="I36" i="4" l="1"/>
  <c r="K26" i="4"/>
  <c r="K31" i="4" s="1"/>
  <c r="K35" i="4" s="1"/>
  <c r="J31" i="4"/>
  <c r="J35" i="4" s="1"/>
  <c r="J36" i="4" s="1"/>
  <c r="E19" i="4"/>
  <c r="E20" i="4" s="1"/>
  <c r="F18" i="4"/>
  <c r="F59" i="4"/>
  <c r="F60" i="4" s="1"/>
  <c r="G58" i="4"/>
  <c r="F39" i="4"/>
  <c r="G38" i="4"/>
  <c r="K36" i="4" l="1"/>
  <c r="G23" i="1" s="1"/>
  <c r="G39" i="4"/>
  <c r="G40" i="4" s="1"/>
  <c r="H38" i="4"/>
  <c r="G59" i="4"/>
  <c r="G60" i="4" s="1"/>
  <c r="H58" i="4"/>
  <c r="F40" i="4"/>
  <c r="G24" i="1"/>
  <c r="G18" i="4"/>
  <c r="F19" i="4"/>
  <c r="F20" i="4" s="1"/>
  <c r="G19" i="4" l="1"/>
  <c r="G20" i="4" s="1"/>
  <c r="H18" i="4"/>
  <c r="H59" i="4"/>
  <c r="H60" i="4" s="1"/>
  <c r="I58" i="4"/>
  <c r="H39" i="4"/>
  <c r="H40" i="4" s="1"/>
  <c r="I38" i="4"/>
  <c r="I39" i="4" l="1"/>
  <c r="I40" i="4" s="1"/>
  <c r="J38" i="4"/>
  <c r="I59" i="4"/>
  <c r="I60" i="4" s="1"/>
  <c r="J58" i="4"/>
  <c r="I18" i="4"/>
  <c r="H19" i="4"/>
  <c r="H20" i="4" s="1"/>
  <c r="J59" i="4" l="1"/>
  <c r="J60" i="4" s="1"/>
  <c r="L60" i="4" s="1"/>
  <c r="K58" i="4"/>
  <c r="J39" i="4"/>
  <c r="J40" i="4" s="1"/>
  <c r="L40" i="4" s="1"/>
  <c r="K38" i="4"/>
  <c r="I19" i="4"/>
  <c r="I20" i="4" s="1"/>
  <c r="J18" i="4"/>
  <c r="K18" i="4" l="1"/>
  <c r="K19" i="4" s="1"/>
  <c r="K20" i="4" s="1"/>
  <c r="J19" i="4"/>
  <c r="J20" i="4" s="1"/>
  <c r="L20" i="4" l="1"/>
</calcChain>
</file>

<file path=xl/sharedStrings.xml><?xml version="1.0" encoding="utf-8"?>
<sst xmlns="http://schemas.openxmlformats.org/spreadsheetml/2006/main" count="178" uniqueCount="114">
  <si>
    <t>Основные параметры проекта</t>
  </si>
  <si>
    <t>(для регионов)</t>
  </si>
  <si>
    <t>Параметр</t>
  </si>
  <si>
    <t>Ед.изм.</t>
  </si>
  <si>
    <t>Значение</t>
  </si>
  <si>
    <t>Количество занимающихся в группе</t>
  </si>
  <si>
    <t>чел.</t>
  </si>
  <si>
    <t>Количество тренировок в месяц</t>
  </si>
  <si>
    <t>занятие</t>
  </si>
  <si>
    <t>Стоимость абонемента</t>
  </si>
  <si>
    <t>руб.</t>
  </si>
  <si>
    <t>Планируемая выручка с одной группы</t>
  </si>
  <si>
    <t>Основные расчетные показатели</t>
  </si>
  <si>
    <t>Расходы на создание бизнеса</t>
  </si>
  <si>
    <t>Средний размер выручки в месяц</t>
  </si>
  <si>
    <t>Средний размер ежемесячных расходов (без учета единовременных расходов)</t>
  </si>
  <si>
    <t>Средний размер прибыли в месяц (по первым 10 месяцам)</t>
  </si>
  <si>
    <t xml:space="preserve"> </t>
  </si>
  <si>
    <t>Срок окупаемости</t>
  </si>
  <si>
    <t>мес</t>
  </si>
  <si>
    <t>Расходы на организацию бизнеса</t>
  </si>
  <si>
    <t>(руб.)</t>
  </si>
  <si>
    <t>Организационные расходы, всего</t>
  </si>
  <si>
    <t>в т.ч.:</t>
  </si>
  <si>
    <t>Регистрация ИП</t>
  </si>
  <si>
    <t>Изготовление печати ФА Stuttgart</t>
  </si>
  <si>
    <t>Паушальный взнос</t>
  </si>
  <si>
    <t>Инвентарь для открытия</t>
  </si>
  <si>
    <t>Маркетинговые расходы на организацию бизнеса, всего</t>
  </si>
  <si>
    <t xml:space="preserve">Услуги типографии </t>
  </si>
  <si>
    <t>Реклама в интернете (Яндекс, Google)</t>
  </si>
  <si>
    <t xml:space="preserve">Итого </t>
  </si>
  <si>
    <t>Ежемесячное списание Затрат на организацию бизнеса (из расчета 10 месяцев)</t>
  </si>
  <si>
    <t>Ежемесячные условно-постоянные расходы</t>
  </si>
  <si>
    <t>Услуги связи (мобильную связь и СМС-оповещения)</t>
  </si>
  <si>
    <t>Банковское обслуживание</t>
  </si>
  <si>
    <t>Использование CRM-системы</t>
  </si>
  <si>
    <t>Канцелярские расходы и прочие расходы по содержанию офиса</t>
  </si>
  <si>
    <t>Фиксированный пенсионный платеж ИП (1/12 часть от годовой суммы)</t>
  </si>
  <si>
    <t>Роялти (начиная с четвертого месяца)</t>
  </si>
  <si>
    <t>Ежемесячные переменные расходы</t>
  </si>
  <si>
    <t xml:space="preserve">Аренда поля (5 месяцев), руб. </t>
  </si>
  <si>
    <t>Аренда зала (5 месяцев), руб.</t>
  </si>
  <si>
    <t>Количество групп, ед.</t>
  </si>
  <si>
    <t>Продолжительность тренировки, час</t>
  </si>
  <si>
    <t>Количество занятий</t>
  </si>
  <si>
    <t>Заработная плата тренера, руб.</t>
  </si>
  <si>
    <t>Заработная плата ассистента, руб.</t>
  </si>
  <si>
    <t>Прочие единоразовые расходы</t>
  </si>
  <si>
    <t>Представительские расходы (подарки менеджерам, дни рождения, праздники)</t>
  </si>
  <si>
    <t>Ремонт оборудования/расходные материалы</t>
  </si>
  <si>
    <t>Ежемесячное списание Прочих единовременных расходов (из расчета 10 месяцев)</t>
  </si>
  <si>
    <t>Основные параметры</t>
  </si>
  <si>
    <t>Количество занимающихся в одной группе</t>
  </si>
  <si>
    <t>Из расчета:</t>
  </si>
  <si>
    <t>Стоимость одной тренировки</t>
  </si>
  <si>
    <t>План по выручке</t>
  </si>
  <si>
    <t>Первый месяц (наполняемость групп - 30%)</t>
  </si>
  <si>
    <t>План финансовых результатов и прибыли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</si>
  <si>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</si>
  <si>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</si>
  <si>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</si>
  <si>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</si>
  <si>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</si>
  <si>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</si>
  <si>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</si>
  <si>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</si>
  <si>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</si>
  <si>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</si>
  <si>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Выручка</t>
  </si>
  <si>
    <t>(-) Налог по УСНО (объект налогообложения: доходы 6%)</t>
  </si>
  <si>
    <t>(-) Прямые  затраты (всего)</t>
  </si>
  <si>
    <t>в т.ч.</t>
  </si>
  <si>
    <t>Аренда поля/зала</t>
  </si>
  <si>
    <t>Расходы по оплате тренерам</t>
  </si>
  <si>
    <t xml:space="preserve">(=) Валовая прибыль </t>
  </si>
  <si>
    <t xml:space="preserve">(-) Ежемесячные условно-постоянные затраты </t>
  </si>
  <si>
    <t>(-) Списание затрат на организацию бизнеса</t>
  </si>
  <si>
    <t xml:space="preserve">(-) Списание прочих единоразовых затрат </t>
  </si>
  <si>
    <t>(=) Чистая прибыль</t>
  </si>
  <si>
    <t>(=) Чистая прибыль нарастающим итогом</t>
  </si>
  <si>
    <t>Инвестзатраты</t>
  </si>
  <si>
    <t>Окупаемость (в рублях)</t>
  </si>
  <si>
    <t>Окупаемость (в месяцах)</t>
  </si>
  <si>
    <t>Перечень инвентаря для открытия филиала</t>
  </si>
  <si>
    <t>№ п/п</t>
  </si>
  <si>
    <t xml:space="preserve">Наименование </t>
  </si>
  <si>
    <t xml:space="preserve">Кол-во </t>
  </si>
  <si>
    <t>Цена</t>
  </si>
  <si>
    <t>Итого, руб.</t>
  </si>
  <si>
    <t>Футбольный мяч Nike размер 5</t>
  </si>
  <si>
    <t>Футбольный мяч TORRES Junior-3 р.3, вес 270-290 г, глянцевый, ПУ</t>
  </si>
  <si>
    <t>Лестница для тренировок TORRES дл. 4 м, пластик, полиэстер</t>
  </si>
  <si>
    <t>Конус тренировочный TORRES пластик, высота 30 см</t>
  </si>
  <si>
    <t>Конус тренировочный TORRES пластик, высота 46 см, с отверстиями</t>
  </si>
  <si>
    <t>Фишки TORRES усеч. конусы, пластик, комп. из 40 шт, 4 цвета</t>
  </si>
  <si>
    <t>Барьеры для тренировок MITRE 6 шт, регулир. выс. 16/29 см, пластик</t>
  </si>
  <si>
    <t>Штанга RUSSIA пластик, длина 1,5 м, диаметр 2,2 см</t>
  </si>
  <si>
    <t>Кольца для тренировок MITRE пластик, 12 шт,4 цвета,плоские,д42</t>
  </si>
  <si>
    <t xml:space="preserve">Манишки </t>
  </si>
  <si>
    <t>Аренда двух Торговых центров</t>
  </si>
  <si>
    <t>Второй месяц (наполняемость групп - 75%)</t>
  </si>
  <si>
    <t>Третий месяц (наполняемость групп - 90%)</t>
  </si>
  <si>
    <t>6 группы</t>
  </si>
  <si>
    <t xml:space="preserve">Аренда офиса </t>
  </si>
  <si>
    <t xml:space="preserve">Call centr (2 челоека) </t>
  </si>
  <si>
    <t>Оборудовать офис</t>
  </si>
  <si>
    <t>7 группы</t>
  </si>
  <si>
    <t>8 группы</t>
  </si>
  <si>
    <t>Услуги промоутеров (из расчета 280 часов) 120 руб час</t>
  </si>
  <si>
    <t>Обучение тренеров (2 человека), всего</t>
  </si>
  <si>
    <t xml:space="preserve">оплата проезда </t>
  </si>
  <si>
    <t>проживание в Москве</t>
  </si>
  <si>
    <t>Промо (из расчета 140 часов) 120 руб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</si>
</sst>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2"/>
      <color indexed="8"/>
      <name val="Verdana"/>
    </font>
    <font>
      <sz val="12"/>
      <color indexed="8"/>
      <name val="Verdana"/>
    </font>
    <font>
      <sz val="11"/>
      <color indexed="8"/>
      <name val="Calibri"/>
    </font>
    <font>
      <b/>
      <sz val="16"/>
      <color indexed="8"/>
      <name val="Calibri"/>
    </font>
    <font>
      <sz val="14"/>
      <color indexed="8"/>
      <name val="Calibri"/>
    </font>
    <font>
      <sz val="9"/>
      <color indexed="8"/>
      <name val="Calibri"/>
    </font>
    <font>
      <b/>
      <sz val="14"/>
      <color indexed="8"/>
      <name val="Calibri"/>
    </font>
    <font>
      <sz val="8"/>
      <color indexed="8"/>
      <name val="Calibri"/>
    </font>
    <font>
      <i/>
      <sz val="8"/>
      <color indexed="8"/>
      <name val="Calibri"/>
    </font>
    <font>
      <b/>
      <sz val="11"/>
      <color indexed="8"/>
      <name val="Calibri"/>
    </font>
    <font>
      <b/>
      <sz val="10"/>
      <color indexed="8"/>
      <name val="Arial"/>
    </font>
    <font>
      <sz val="12"/>
      <color indexed="8"/>
      <name val="Calibri"/>
    </font>
    <font>
      <i/>
      <sz val="8"/>
      <color indexed="8"/>
      <name val="Arial"/>
    </font>
    <font>
      <b/>
      <sz val="12"/>
      <color indexed="8"/>
      <name val="Calibri"/>
    </font>
    <font>
      <sz val="8"/>
      <color indexed="8"/>
      <name val="Arial"/>
    </font>
    <font>
      <sz val="6"/>
      <color indexed="8"/>
      <name val="Arial"/>
    </font>
    <font>
      <sz val="11"/>
      <color indexed="17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/>
      <top style="thin">
        <color indexed="11"/>
      </top>
      <bottom style="medium">
        <color indexed="8"/>
      </bottom>
      <diagonal/>
    </border>
    <border>
      <left/>
      <right/>
      <top style="thin">
        <color indexed="11"/>
      </top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1" fillId="0" borderId="3" xfId="0" applyNumberFormat="1" applyFont="1" applyBorder="1" applyAlignment="1"/>
    <xf numFmtId="1" fontId="1" fillId="0" borderId="4" xfId="0" applyNumberFormat="1" applyFont="1" applyBorder="1" applyAlignment="1"/>
    <xf numFmtId="1" fontId="2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1" fontId="2" fillId="0" borderId="7" xfId="0" applyNumberFormat="1" applyFont="1" applyBorder="1" applyAlignment="1"/>
    <xf numFmtId="1" fontId="2" fillId="0" borderId="10" xfId="0" applyNumberFormat="1" applyFont="1" applyBorder="1" applyAlignment="1"/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/>
    <xf numFmtId="0" fontId="4" fillId="3" borderId="20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/>
    <xf numFmtId="3" fontId="4" fillId="3" borderId="26" xfId="0" applyNumberFormat="1" applyFont="1" applyFill="1" applyBorder="1" applyAlignment="1">
      <alignment horizontal="center" vertical="center"/>
    </xf>
    <xf numFmtId="0" fontId="4" fillId="3" borderId="30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1" fontId="2" fillId="0" borderId="32" xfId="0" applyNumberFormat="1" applyFont="1" applyBorder="1" applyAlignment="1"/>
    <xf numFmtId="1" fontId="3" fillId="0" borderId="10" xfId="0" applyNumberFormat="1" applyFont="1" applyBorder="1" applyAlignment="1">
      <alignment horizontal="center"/>
    </xf>
    <xf numFmtId="0" fontId="4" fillId="4" borderId="20" xfId="0" applyNumberFormat="1" applyFont="1" applyFill="1" applyBorder="1" applyAlignment="1">
      <alignment horizontal="center" vertical="center"/>
    </xf>
    <xf numFmtId="3" fontId="4" fillId="5" borderId="21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4" fillId="4" borderId="25" xfId="0" applyNumberFormat="1" applyFont="1" applyFill="1" applyBorder="1" applyAlignment="1">
      <alignment horizontal="center" vertical="center"/>
    </xf>
    <xf numFmtId="3" fontId="4" fillId="5" borderId="26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4" fillId="4" borderId="30" xfId="0" applyNumberFormat="1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1" fontId="2" fillId="0" borderId="16" xfId="0" applyNumberFormat="1" applyFont="1" applyBorder="1" applyAlignment="1"/>
    <xf numFmtId="1" fontId="2" fillId="0" borderId="4" xfId="0" applyNumberFormat="1" applyFont="1" applyBorder="1" applyAlignment="1"/>
    <xf numFmtId="1" fontId="2" fillId="2" borderId="37" xfId="0" applyNumberFormat="1" applyFont="1" applyFill="1" applyBorder="1" applyAlignment="1">
      <alignment horizontal="center"/>
    </xf>
    <xf numFmtId="0" fontId="2" fillId="2" borderId="40" xfId="0" applyNumberFormat="1" applyFont="1" applyFill="1" applyBorder="1" applyAlignment="1">
      <alignment horizontal="center"/>
    </xf>
    <xf numFmtId="0" fontId="7" fillId="0" borderId="50" xfId="0" applyNumberFormat="1" applyFont="1" applyBorder="1" applyAlignment="1">
      <alignment horizontal="center" vertical="center" wrapText="1"/>
    </xf>
    <xf numFmtId="3" fontId="2" fillId="6" borderId="26" xfId="0" applyNumberFormat="1" applyFont="1" applyFill="1" applyBorder="1" applyAlignment="1">
      <alignment horizontal="center" vertical="center"/>
    </xf>
    <xf numFmtId="3" fontId="8" fillId="6" borderId="31" xfId="0" applyNumberFormat="1" applyFont="1" applyFill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3" fontId="2" fillId="6" borderId="21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3" fontId="9" fillId="6" borderId="31" xfId="0" applyNumberFormat="1" applyFont="1" applyFill="1" applyBorder="1" applyAlignment="1">
      <alignment horizontal="center" vertical="center" wrapText="1"/>
    </xf>
    <xf numFmtId="1" fontId="9" fillId="6" borderId="55" xfId="0" applyNumberFormat="1" applyFont="1" applyFill="1" applyBorder="1" applyAlignment="1">
      <alignment horizontal="center" vertical="center" wrapText="1"/>
    </xf>
    <xf numFmtId="1" fontId="9" fillId="6" borderId="12" xfId="0" applyNumberFormat="1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/>
    <xf numFmtId="0" fontId="2" fillId="0" borderId="57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/>
    <xf numFmtId="0" fontId="2" fillId="0" borderId="50" xfId="0" applyNumberFormat="1" applyFont="1" applyBorder="1" applyAlignment="1">
      <alignment horizontal="center" vertical="center" wrapText="1"/>
    </xf>
    <xf numFmtId="3" fontId="2" fillId="6" borderId="25" xfId="0" applyNumberFormat="1" applyFont="1" applyFill="1" applyBorder="1" applyAlignment="1">
      <alignment horizontal="center" vertical="center" wrapText="1"/>
    </xf>
    <xf numFmtId="164" fontId="2" fillId="6" borderId="25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3" fontId="2" fillId="6" borderId="30" xfId="0" applyNumberFormat="1" applyFont="1" applyFill="1" applyBorder="1" applyAlignment="1">
      <alignment horizontal="center" vertical="center" wrapText="1"/>
    </xf>
    <xf numFmtId="3" fontId="2" fillId="6" borderId="21" xfId="0" applyNumberFormat="1" applyFont="1" applyFill="1" applyBorder="1" applyAlignment="1">
      <alignment horizontal="center" vertical="center" wrapText="1"/>
    </xf>
    <xf numFmtId="3" fontId="2" fillId="6" borderId="26" xfId="0" applyNumberFormat="1" applyFont="1" applyFill="1" applyBorder="1" applyAlignment="1">
      <alignment horizontal="center"/>
    </xf>
    <xf numFmtId="3" fontId="10" fillId="6" borderId="26" xfId="0" applyNumberFormat="1" applyFont="1" applyFill="1" applyBorder="1" applyAlignment="1">
      <alignment horizontal="center" vertical="center"/>
    </xf>
    <xf numFmtId="0" fontId="1" fillId="0" borderId="64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top" wrapText="1"/>
    </xf>
    <xf numFmtId="0" fontId="11" fillId="6" borderId="50" xfId="0" applyNumberFormat="1" applyFont="1" applyFill="1" applyBorder="1" applyAlignment="1">
      <alignment vertical="center"/>
    </xf>
    <xf numFmtId="0" fontId="11" fillId="6" borderId="25" xfId="0" applyNumberFormat="1" applyFont="1" applyFill="1" applyBorder="1" applyAlignment="1">
      <alignment horizontal="center" vertical="center" wrapText="1"/>
    </xf>
    <xf numFmtId="0" fontId="2" fillId="6" borderId="51" xfId="0" applyNumberFormat="1" applyFont="1" applyFill="1" applyBorder="1" applyAlignment="1">
      <alignment vertical="center"/>
    </xf>
    <xf numFmtId="0" fontId="8" fillId="6" borderId="49" xfId="0" applyNumberFormat="1" applyFont="1" applyFill="1" applyBorder="1" applyAlignment="1">
      <alignment vertical="center"/>
    </xf>
    <xf numFmtId="3" fontId="2" fillId="6" borderId="71" xfId="0" applyNumberFormat="1" applyFont="1" applyFill="1" applyBorder="1" applyAlignment="1">
      <alignment horizontal="center" vertical="center" wrapText="1"/>
    </xf>
    <xf numFmtId="0" fontId="8" fillId="6" borderId="50" xfId="0" applyNumberFormat="1" applyFont="1" applyFill="1" applyBorder="1" applyAlignment="1">
      <alignment vertical="center"/>
    </xf>
    <xf numFmtId="0" fontId="8" fillId="0" borderId="25" xfId="0" applyNumberFormat="1" applyFont="1" applyBorder="1" applyAlignment="1">
      <alignment horizontal="center"/>
    </xf>
    <xf numFmtId="0" fontId="8" fillId="6" borderId="62" xfId="0" applyNumberFormat="1" applyFont="1" applyFill="1" applyBorder="1" applyAlignment="1">
      <alignment vertical="center"/>
    </xf>
    <xf numFmtId="0" fontId="12" fillId="6" borderId="30" xfId="0" applyNumberFormat="1" applyFont="1" applyFill="1" applyBorder="1" applyAlignment="1">
      <alignment horizontal="center" vertical="center" wrapText="1"/>
    </xf>
    <xf numFmtId="0" fontId="2" fillId="6" borderId="50" xfId="0" applyNumberFormat="1" applyFont="1" applyFill="1" applyBorder="1" applyAlignment="1">
      <alignment horizontal="left" vertical="center" wrapText="1"/>
    </xf>
    <xf numFmtId="3" fontId="2" fillId="6" borderId="25" xfId="0" applyNumberFormat="1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left" vertical="center" wrapText="1"/>
    </xf>
    <xf numFmtId="1" fontId="1" fillId="0" borderId="68" xfId="0" applyNumberFormat="1" applyFont="1" applyBorder="1" applyAlignment="1">
      <alignment vertical="top" wrapText="1"/>
    </xf>
    <xf numFmtId="1" fontId="1" fillId="0" borderId="69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11" fillId="7" borderId="72" xfId="0" applyNumberFormat="1" applyFont="1" applyFill="1" applyBorder="1" applyAlignment="1">
      <alignment horizontal="center" wrapText="1"/>
    </xf>
    <xf numFmtId="0" fontId="11" fillId="7" borderId="14" xfId="0" applyNumberFormat="1" applyFont="1" applyFill="1" applyBorder="1" applyAlignment="1">
      <alignment horizontal="center" vertical="center"/>
    </xf>
    <xf numFmtId="1" fontId="1" fillId="0" borderId="59" xfId="0" applyNumberFormat="1" applyFont="1" applyBorder="1" applyAlignment="1"/>
    <xf numFmtId="0" fontId="13" fillId="7" borderId="14" xfId="0" applyNumberFormat="1" applyFont="1" applyFill="1" applyBorder="1" applyAlignment="1">
      <alignment horizontal="center"/>
    </xf>
    <xf numFmtId="0" fontId="13" fillId="7" borderId="15" xfId="0" applyNumberFormat="1" applyFont="1" applyFill="1" applyBorder="1" applyAlignment="1">
      <alignment horizontal="center"/>
    </xf>
    <xf numFmtId="0" fontId="13" fillId="7" borderId="73" xfId="0" applyNumberFormat="1" applyFont="1" applyFill="1" applyBorder="1" applyAlignment="1">
      <alignment horizontal="center"/>
    </xf>
    <xf numFmtId="0" fontId="13" fillId="7" borderId="57" xfId="0" applyNumberFormat="1" applyFont="1" applyFill="1" applyBorder="1" applyAlignment="1">
      <alignment horizontal="left" vertical="center" wrapText="1"/>
    </xf>
    <xf numFmtId="3" fontId="13" fillId="7" borderId="20" xfId="0" applyNumberFormat="1" applyFont="1" applyFill="1" applyBorder="1" applyAlignment="1">
      <alignment horizontal="center" vertical="center"/>
    </xf>
    <xf numFmtId="0" fontId="13" fillId="7" borderId="50" xfId="0" applyNumberFormat="1" applyFont="1" applyFill="1" applyBorder="1" applyAlignment="1">
      <alignment horizontal="left" vertical="center" wrapText="1"/>
    </xf>
    <xf numFmtId="3" fontId="11" fillId="7" borderId="25" xfId="0" applyNumberFormat="1" applyFont="1" applyFill="1" applyBorder="1" applyAlignment="1">
      <alignment horizontal="center" vertical="center"/>
    </xf>
    <xf numFmtId="0" fontId="14" fillId="7" borderId="50" xfId="0" applyNumberFormat="1" applyFont="1" applyFill="1" applyBorder="1" applyAlignment="1">
      <alignment horizontal="left" vertical="center" wrapText="1"/>
    </xf>
    <xf numFmtId="3" fontId="7" fillId="7" borderId="25" xfId="0" applyNumberFormat="1" applyFont="1" applyFill="1" applyBorder="1" applyAlignment="1">
      <alignment horizontal="center" vertical="center"/>
    </xf>
    <xf numFmtId="0" fontId="14" fillId="7" borderId="62" xfId="0" applyNumberFormat="1" applyFont="1" applyFill="1" applyBorder="1" applyAlignment="1">
      <alignment horizontal="left" vertical="center" wrapText="1"/>
    </xf>
    <xf numFmtId="3" fontId="7" fillId="7" borderId="30" xfId="0" applyNumberFormat="1" applyFont="1" applyFill="1" applyBorder="1" applyAlignment="1">
      <alignment horizontal="center" vertical="center"/>
    </xf>
    <xf numFmtId="0" fontId="11" fillId="7" borderId="50" xfId="0" applyNumberFormat="1" applyFont="1" applyFill="1" applyBorder="1" applyAlignment="1">
      <alignment horizontal="left" wrapText="1"/>
    </xf>
    <xf numFmtId="0" fontId="11" fillId="7" borderId="62" xfId="0" applyNumberFormat="1" applyFont="1" applyFill="1" applyBorder="1" applyAlignment="1">
      <alignment horizontal="left" wrapText="1"/>
    </xf>
    <xf numFmtId="1" fontId="11" fillId="7" borderId="30" xfId="0" applyNumberFormat="1" applyFont="1" applyFill="1" applyBorder="1" applyAlignment="1">
      <alignment horizontal="center" vertical="center"/>
    </xf>
    <xf numFmtId="0" fontId="13" fillId="4" borderId="72" xfId="0" applyNumberFormat="1" applyFont="1" applyFill="1" applyBorder="1" applyAlignment="1">
      <alignment vertical="center" wrapText="1"/>
    </xf>
    <xf numFmtId="3" fontId="13" fillId="4" borderId="14" xfId="0" applyNumberFormat="1" applyFont="1" applyFill="1" applyBorder="1" applyAlignment="1">
      <alignment horizontal="center" vertical="center"/>
    </xf>
    <xf numFmtId="0" fontId="13" fillId="4" borderId="72" xfId="0" applyNumberFormat="1" applyFont="1" applyFill="1" applyBorder="1" applyAlignment="1">
      <alignment horizontal="left" wrapText="1"/>
    </xf>
    <xf numFmtId="0" fontId="13" fillId="7" borderId="72" xfId="0" applyNumberFormat="1" applyFont="1" applyFill="1" applyBorder="1" applyAlignment="1">
      <alignment horizontal="left" vertical="center" wrapText="1"/>
    </xf>
    <xf numFmtId="0" fontId="13" fillId="7" borderId="14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wrapText="1"/>
    </xf>
    <xf numFmtId="0" fontId="2" fillId="0" borderId="32" xfId="0" applyNumberFormat="1" applyFont="1" applyBorder="1" applyAlignment="1"/>
    <xf numFmtId="0" fontId="2" fillId="0" borderId="4" xfId="0" applyNumberFormat="1" applyFont="1" applyBorder="1" applyAlignment="1"/>
    <xf numFmtId="1" fontId="1" fillId="0" borderId="10" xfId="0" applyNumberFormat="1" applyFont="1" applyBorder="1" applyAlignment="1"/>
    <xf numFmtId="1" fontId="11" fillId="7" borderId="33" xfId="0" applyNumberFormat="1" applyFont="1" applyFill="1" applyBorder="1" applyAlignment="1">
      <alignment horizontal="center" wrapText="1"/>
    </xf>
    <xf numFmtId="0" fontId="11" fillId="7" borderId="34" xfId="0" applyNumberFormat="1" applyFont="1" applyFill="1" applyBorder="1" applyAlignment="1">
      <alignment horizontal="center" vertical="center"/>
    </xf>
    <xf numFmtId="0" fontId="13" fillId="7" borderId="49" xfId="0" applyNumberFormat="1" applyFont="1" applyFill="1" applyBorder="1" applyAlignment="1">
      <alignment horizontal="left" vertical="center" wrapText="1"/>
    </xf>
    <xf numFmtId="3" fontId="13" fillId="7" borderId="71" xfId="0" applyNumberFormat="1" applyFont="1" applyFill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72" xfId="0" applyNumberFormat="1" applyFont="1" applyFill="1" applyBorder="1" applyAlignment="1">
      <alignment horizontal="center" vertical="center"/>
    </xf>
    <xf numFmtId="0" fontId="13" fillId="4" borderId="72" xfId="0" applyNumberFormat="1" applyFont="1" applyFill="1" applyBorder="1" applyAlignment="1">
      <alignment horizontal="left" vertical="center" wrapText="1"/>
    </xf>
    <xf numFmtId="1" fontId="13" fillId="7" borderId="14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vertical="top" wrapText="1"/>
    </xf>
    <xf numFmtId="1" fontId="1" fillId="0" borderId="6" xfId="0" applyNumberFormat="1" applyFont="1" applyBorder="1" applyAlignment="1">
      <alignment vertical="top" wrapText="1"/>
    </xf>
    <xf numFmtId="1" fontId="1" fillId="0" borderId="66" xfId="0" applyNumberFormat="1" applyFont="1" applyBorder="1" applyAlignment="1">
      <alignment vertical="top" wrapText="1"/>
    </xf>
    <xf numFmtId="1" fontId="1" fillId="0" borderId="67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5" fillId="0" borderId="72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7" fillId="0" borderId="6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8" fillId="6" borderId="77" xfId="0" applyNumberFormat="1" applyFont="1" applyFill="1" applyBorder="1" applyAlignment="1">
      <alignment horizontal="center" vertical="center"/>
    </xf>
    <xf numFmtId="0" fontId="7" fillId="0" borderId="77" xfId="0" applyNumberFormat="1" applyFont="1" applyBorder="1" applyAlignment="1">
      <alignment horizontal="center" vertical="center" wrapText="1"/>
    </xf>
    <xf numFmtId="3" fontId="9" fillId="6" borderId="47" xfId="0" applyNumberFormat="1" applyFont="1" applyFill="1" applyBorder="1" applyAlignment="1">
      <alignment horizontal="center" vertical="center"/>
    </xf>
    <xf numFmtId="1" fontId="7" fillId="0" borderId="77" xfId="0" applyNumberFormat="1" applyFont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/>
    </xf>
    <xf numFmtId="3" fontId="2" fillId="6" borderId="77" xfId="0" applyNumberFormat="1" applyFont="1" applyFill="1" applyBorder="1" applyAlignment="1">
      <alignment horizontal="center" vertical="center"/>
    </xf>
    <xf numFmtId="3" fontId="2" fillId="6" borderId="77" xfId="0" applyNumberFormat="1" applyFont="1" applyFill="1" applyBorder="1" applyAlignment="1">
      <alignment horizontal="center" vertical="center" wrapText="1"/>
    </xf>
    <xf numFmtId="0" fontId="4" fillId="3" borderId="22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4" borderId="27" xfId="0" applyNumberFormat="1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4" fillId="4" borderId="29" xfId="0" applyNumberFormat="1" applyFont="1" applyFill="1" applyBorder="1" applyAlignment="1">
      <alignment horizontal="center" vertical="center"/>
    </xf>
    <xf numFmtId="0" fontId="4" fillId="4" borderId="22" xfId="0" applyNumberFormat="1" applyFont="1" applyFill="1" applyBorder="1" applyAlignment="1">
      <alignment horizontal="center" vertical="center" wrapText="1"/>
    </xf>
    <xf numFmtId="1" fontId="4" fillId="4" borderId="23" xfId="0" applyNumberFormat="1" applyFont="1" applyFill="1" applyBorder="1" applyAlignment="1">
      <alignment horizontal="center" vertical="center" wrapText="1"/>
    </xf>
    <xf numFmtId="1" fontId="4" fillId="4" borderId="24" xfId="0" applyNumberFormat="1" applyFont="1" applyFill="1" applyBorder="1" applyAlignment="1">
      <alignment horizontal="center" vertical="center" wrapText="1"/>
    </xf>
    <xf numFmtId="0" fontId="4" fillId="4" borderId="22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wrapText="1"/>
    </xf>
    <xf numFmtId="1" fontId="8" fillId="6" borderId="28" xfId="0" applyNumberFormat="1" applyFont="1" applyFill="1" applyBorder="1" applyAlignment="1">
      <alignment horizontal="center" wrapText="1"/>
    </xf>
    <xf numFmtId="1" fontId="8" fillId="6" borderId="29" xfId="0" applyNumberFormat="1" applyFont="1" applyFill="1" applyBorder="1" applyAlignment="1">
      <alignment horizontal="center" wrapText="1"/>
    </xf>
    <xf numFmtId="0" fontId="2" fillId="0" borderId="48" xfId="0" applyNumberFormat="1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left" vertical="center"/>
    </xf>
    <xf numFmtId="1" fontId="2" fillId="0" borderId="24" xfId="0" applyNumberFormat="1" applyFont="1" applyBorder="1" applyAlignment="1">
      <alignment horizontal="left" vertical="center"/>
    </xf>
    <xf numFmtId="0" fontId="6" fillId="2" borderId="33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56" xfId="0" applyNumberFormat="1" applyFont="1" applyBorder="1" applyAlignment="1">
      <alignment horizontal="center" wrapText="1"/>
    </xf>
    <xf numFmtId="0" fontId="8" fillId="6" borderId="27" xfId="0" applyNumberFormat="1" applyFont="1" applyFill="1" applyBorder="1" applyAlignment="1">
      <alignment horizontal="center" vertical="center" wrapText="1"/>
    </xf>
    <xf numFmtId="1" fontId="8" fillId="6" borderId="28" xfId="0" applyNumberFormat="1" applyFont="1" applyFill="1" applyBorder="1" applyAlignment="1">
      <alignment horizontal="center" vertical="center" wrapText="1"/>
    </xf>
    <xf numFmtId="1" fontId="8" fillId="6" borderId="29" xfId="0" applyNumberFormat="1" applyFont="1" applyFill="1" applyBorder="1" applyAlignment="1">
      <alignment horizontal="center" vertical="center" wrapText="1"/>
    </xf>
    <xf numFmtId="0" fontId="2" fillId="6" borderId="48" xfId="0" applyNumberFormat="1" applyFont="1" applyFill="1" applyBorder="1" applyAlignment="1">
      <alignment horizontal="left"/>
    </xf>
    <xf numFmtId="1" fontId="2" fillId="6" borderId="23" xfId="0" applyNumberFormat="1" applyFont="1" applyFill="1" applyBorder="1" applyAlignment="1">
      <alignment horizontal="left"/>
    </xf>
    <xf numFmtId="1" fontId="2" fillId="6" borderId="24" xfId="0" applyNumberFormat="1" applyFont="1" applyFill="1" applyBorder="1" applyAlignment="1">
      <alignment horizontal="left"/>
    </xf>
    <xf numFmtId="0" fontId="2" fillId="6" borderId="58" xfId="0" applyNumberFormat="1" applyFont="1" applyFill="1" applyBorder="1" applyAlignment="1">
      <alignment horizontal="left" wrapText="1"/>
    </xf>
    <xf numFmtId="1" fontId="2" fillId="6" borderId="18" xfId="0" applyNumberFormat="1" applyFont="1" applyFill="1" applyBorder="1" applyAlignment="1">
      <alignment horizontal="left" wrapText="1"/>
    </xf>
    <xf numFmtId="1" fontId="2" fillId="6" borderId="19" xfId="0" applyNumberFormat="1" applyFont="1" applyFill="1" applyBorder="1" applyAlignment="1">
      <alignment horizontal="left" wrapText="1"/>
    </xf>
    <xf numFmtId="1" fontId="2" fillId="2" borderId="36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1" fontId="2" fillId="2" borderId="38" xfId="0" applyNumberFormat="1" applyFont="1" applyFill="1" applyBorder="1" applyAlignment="1">
      <alignment horizontal="right"/>
    </xf>
    <xf numFmtId="1" fontId="2" fillId="2" borderId="39" xfId="0" applyNumberFormat="1" applyFont="1" applyFill="1" applyBorder="1" applyAlignment="1">
      <alignment horizontal="right"/>
    </xf>
    <xf numFmtId="0" fontId="2" fillId="6" borderId="23" xfId="0" applyNumberFormat="1" applyFont="1" applyFill="1" applyBorder="1" applyAlignment="1">
      <alignment horizontal="left" wrapText="1"/>
    </xf>
    <xf numFmtId="1" fontId="2" fillId="6" borderId="23" xfId="0" applyNumberFormat="1" applyFont="1" applyFill="1" applyBorder="1" applyAlignment="1">
      <alignment horizontal="left" wrapText="1"/>
    </xf>
    <xf numFmtId="1" fontId="2" fillId="6" borderId="24" xfId="0" applyNumberFormat="1" applyFont="1" applyFill="1" applyBorder="1" applyAlignment="1">
      <alignment horizontal="left" wrapText="1"/>
    </xf>
    <xf numFmtId="0" fontId="2" fillId="0" borderId="63" xfId="0" applyNumberFormat="1" applyFont="1" applyBorder="1" applyAlignment="1">
      <alignment horizontal="left" vertical="center"/>
    </xf>
    <xf numFmtId="1" fontId="2" fillId="0" borderId="28" xfId="0" applyNumberFormat="1" applyFont="1" applyBorder="1" applyAlignment="1">
      <alignment horizontal="left" vertical="center"/>
    </xf>
    <xf numFmtId="1" fontId="2" fillId="0" borderId="29" xfId="0" applyNumberFormat="1" applyFont="1" applyBorder="1" applyAlignment="1">
      <alignment horizontal="left" vertical="center"/>
    </xf>
    <xf numFmtId="0" fontId="2" fillId="6" borderId="23" xfId="0" applyNumberFormat="1" applyFont="1" applyFill="1" applyBorder="1" applyAlignment="1">
      <alignment horizontal="left" vertical="center" wrapText="1"/>
    </xf>
    <xf numFmtId="1" fontId="2" fillId="6" borderId="23" xfId="0" applyNumberFormat="1" applyFont="1" applyFill="1" applyBorder="1" applyAlignment="1">
      <alignment horizontal="left" vertical="center" wrapText="1"/>
    </xf>
    <xf numFmtId="1" fontId="2" fillId="6" borderId="24" xfId="0" applyNumberFormat="1" applyFont="1" applyFill="1" applyBorder="1" applyAlignment="1">
      <alignment horizontal="left" vertical="center" wrapText="1"/>
    </xf>
    <xf numFmtId="1" fontId="7" fillId="0" borderId="77" xfId="0" applyNumberFormat="1" applyFont="1" applyBorder="1" applyAlignment="1">
      <alignment horizontal="center" vertical="center" wrapText="1"/>
    </xf>
    <xf numFmtId="0" fontId="9" fillId="6" borderId="78" xfId="0" applyNumberFormat="1" applyFont="1" applyFill="1" applyBorder="1" applyAlignment="1">
      <alignment horizontal="center" vertical="center"/>
    </xf>
    <xf numFmtId="1" fontId="9" fillId="6" borderId="45" xfId="0" applyNumberFormat="1" applyFont="1" applyFill="1" applyBorder="1" applyAlignment="1">
      <alignment horizontal="center" vertical="center"/>
    </xf>
    <xf numFmtId="1" fontId="9" fillId="6" borderId="46" xfId="0" applyNumberFormat="1" applyFont="1" applyFill="1" applyBorder="1" applyAlignment="1">
      <alignment horizontal="center" vertical="center"/>
    </xf>
    <xf numFmtId="0" fontId="2" fillId="0" borderId="48" xfId="0" applyNumberFormat="1" applyFont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left" vertical="center" wrapText="1"/>
    </xf>
    <xf numFmtId="0" fontId="2" fillId="0" borderId="51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left" vertical="center"/>
    </xf>
    <xf numFmtId="1" fontId="2" fillId="0" borderId="53" xfId="0" applyNumberFormat="1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left" vertical="center"/>
    </xf>
    <xf numFmtId="1" fontId="2" fillId="0" borderId="60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/>
    </xf>
    <xf numFmtId="1" fontId="2" fillId="0" borderId="61" xfId="0" applyNumberFormat="1" applyFont="1" applyBorder="1" applyAlignment="1">
      <alignment horizontal="left" vertical="center"/>
    </xf>
    <xf numFmtId="1" fontId="2" fillId="0" borderId="44" xfId="0" applyNumberFormat="1" applyFont="1" applyBorder="1" applyAlignment="1">
      <alignment horizontal="left" vertical="center"/>
    </xf>
    <xf numFmtId="1" fontId="2" fillId="0" borderId="45" xfId="0" applyNumberFormat="1" applyFont="1" applyBorder="1" applyAlignment="1">
      <alignment horizontal="left" vertical="center"/>
    </xf>
    <xf numFmtId="1" fontId="2" fillId="0" borderId="46" xfId="0" applyNumberFormat="1" applyFont="1" applyBorder="1" applyAlignment="1">
      <alignment horizontal="left" vertical="center"/>
    </xf>
    <xf numFmtId="0" fontId="2" fillId="0" borderId="58" xfId="0" applyNumberFormat="1" applyFont="1" applyBorder="1" applyAlignment="1">
      <alignment horizontal="left" vertical="center" wrapText="1"/>
    </xf>
    <xf numFmtId="1" fontId="2" fillId="0" borderId="18" xfId="0" applyNumberFormat="1" applyFont="1" applyBorder="1" applyAlignment="1">
      <alignment horizontal="left" vertical="center" wrapText="1"/>
    </xf>
    <xf numFmtId="0" fontId="2" fillId="6" borderId="23" xfId="0" applyNumberFormat="1" applyFont="1" applyFill="1" applyBorder="1" applyAlignment="1">
      <alignment horizontal="center" vertical="center" wrapText="1"/>
    </xf>
    <xf numFmtId="1" fontId="2" fillId="6" borderId="23" xfId="0" applyNumberFormat="1" applyFont="1" applyFill="1" applyBorder="1" applyAlignment="1">
      <alignment horizontal="center" vertical="center" wrapText="1"/>
    </xf>
    <xf numFmtId="1" fontId="2" fillId="6" borderId="24" xfId="0" applyNumberFormat="1" applyFont="1" applyFill="1" applyBorder="1" applyAlignment="1">
      <alignment horizontal="center"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1" fontId="9" fillId="6" borderId="28" xfId="0" applyNumberFormat="1" applyFont="1" applyFill="1" applyBorder="1" applyAlignment="1">
      <alignment horizontal="center" vertical="center" wrapText="1"/>
    </xf>
    <xf numFmtId="1" fontId="9" fillId="6" borderId="29" xfId="0" applyNumberFormat="1" applyFont="1" applyFill="1" applyBorder="1" applyAlignment="1">
      <alignment horizontal="center" vertical="center" wrapText="1"/>
    </xf>
    <xf numFmtId="0" fontId="10" fillId="6" borderId="22" xfId="0" applyNumberFormat="1" applyFont="1" applyFill="1" applyBorder="1" applyAlignment="1">
      <alignment horizontal="center" vertical="center"/>
    </xf>
    <xf numFmtId="1" fontId="10" fillId="6" borderId="23" xfId="0" applyNumberFormat="1" applyFont="1" applyFill="1" applyBorder="1" applyAlignment="1">
      <alignment horizontal="center" vertical="center"/>
    </xf>
    <xf numFmtId="1" fontId="10" fillId="6" borderId="24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0" fontId="2" fillId="6" borderId="23" xfId="0" applyNumberFormat="1" applyFont="1" applyFill="1" applyBorder="1" applyAlignment="1"/>
    <xf numFmtId="1" fontId="2" fillId="6" borderId="23" xfId="0" applyNumberFormat="1" applyFont="1" applyFill="1" applyBorder="1" applyAlignment="1"/>
    <xf numFmtId="0" fontId="8" fillId="6" borderId="53" xfId="0" applyNumberFormat="1" applyFont="1" applyFill="1" applyBorder="1" applyAlignment="1">
      <alignment horizontal="left"/>
    </xf>
    <xf numFmtId="1" fontId="8" fillId="6" borderId="53" xfId="0" applyNumberFormat="1" applyFont="1" applyFill="1" applyBorder="1" applyAlignment="1">
      <alignment horizontal="left"/>
    </xf>
    <xf numFmtId="0" fontId="8" fillId="6" borderId="23" xfId="0" applyNumberFormat="1" applyFont="1" applyFill="1" applyBorder="1" applyAlignment="1">
      <alignment horizontal="left"/>
    </xf>
    <xf numFmtId="1" fontId="8" fillId="6" borderId="23" xfId="0" applyNumberFormat="1" applyFont="1" applyFill="1" applyBorder="1" applyAlignment="1">
      <alignment horizontal="left"/>
    </xf>
    <xf numFmtId="0" fontId="2" fillId="6" borderId="53" xfId="0" applyNumberFormat="1" applyFont="1" applyFill="1" applyBorder="1" applyAlignment="1">
      <alignment horizontal="left" wrapText="1"/>
    </xf>
    <xf numFmtId="1" fontId="2" fillId="6" borderId="53" xfId="0" applyNumberFormat="1" applyFont="1" applyFill="1" applyBorder="1" applyAlignment="1">
      <alignment horizontal="left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8" fillId="6" borderId="48" xfId="0" applyNumberFormat="1" applyFont="1" applyFill="1" applyBorder="1" applyAlignment="1">
      <alignment horizontal="left"/>
    </xf>
    <xf numFmtId="0" fontId="8" fillId="6" borderId="48" xfId="0" applyNumberFormat="1" applyFont="1" applyFill="1" applyBorder="1" applyAlignment="1"/>
    <xf numFmtId="1" fontId="8" fillId="6" borderId="23" xfId="0" applyNumberFormat="1" applyFont="1" applyFill="1" applyBorder="1" applyAlignment="1"/>
    <xf numFmtId="0" fontId="8" fillId="6" borderId="44" xfId="0" applyNumberFormat="1" applyFont="1" applyFill="1" applyBorder="1" applyAlignment="1"/>
    <xf numFmtId="1" fontId="8" fillId="6" borderId="45" xfId="0" applyNumberFormat="1" applyFont="1" applyFill="1" applyBorder="1" applyAlignment="1"/>
    <xf numFmtId="0" fontId="8" fillId="6" borderId="45" xfId="0" applyNumberFormat="1" applyFont="1" applyFill="1" applyBorder="1" applyAlignment="1">
      <alignment horizontal="left"/>
    </xf>
    <xf numFmtId="1" fontId="8" fillId="6" borderId="45" xfId="0" applyNumberFormat="1" applyFont="1" applyFill="1" applyBorder="1" applyAlignment="1">
      <alignment horizontal="left"/>
    </xf>
    <xf numFmtId="3" fontId="2" fillId="6" borderId="77" xfId="0" applyNumberFormat="1" applyFont="1" applyFill="1" applyBorder="1" applyAlignment="1">
      <alignment horizontal="center" vertical="center"/>
    </xf>
    <xf numFmtId="0" fontId="2" fillId="6" borderId="42" xfId="0" applyNumberFormat="1" applyFont="1" applyFill="1" applyBorder="1" applyAlignment="1"/>
    <xf numFmtId="1" fontId="2" fillId="6" borderId="34" xfId="0" applyNumberFormat="1" applyFont="1" applyFill="1" applyBorder="1" applyAlignment="1"/>
    <xf numFmtId="0" fontId="2" fillId="6" borderId="18" xfId="0" applyNumberFormat="1" applyFont="1" applyFill="1" applyBorder="1" applyAlignment="1">
      <alignment horizontal="left" vertical="center" wrapText="1"/>
    </xf>
    <xf numFmtId="1" fontId="2" fillId="6" borderId="18" xfId="0" applyNumberFormat="1" applyFont="1" applyFill="1" applyBorder="1" applyAlignment="1">
      <alignment horizontal="left" vertical="center" wrapText="1"/>
    </xf>
    <xf numFmtId="1" fontId="2" fillId="6" borderId="19" xfId="0" applyNumberFormat="1" applyFont="1" applyFill="1" applyBorder="1" applyAlignment="1">
      <alignment horizontal="left" vertical="center" wrapText="1"/>
    </xf>
    <xf numFmtId="0" fontId="2" fillId="6" borderId="52" xfId="0" applyNumberFormat="1" applyFont="1" applyFill="1" applyBorder="1" applyAlignment="1"/>
    <xf numFmtId="1" fontId="2" fillId="6" borderId="53" xfId="0" applyNumberFormat="1" applyFont="1" applyFill="1" applyBorder="1" applyAlignment="1"/>
    <xf numFmtId="0" fontId="7" fillId="0" borderId="79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center" vertical="center"/>
    </xf>
    <xf numFmtId="1" fontId="11" fillId="4" borderId="48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3" fontId="2" fillId="6" borderId="70" xfId="0" applyNumberFormat="1" applyFont="1" applyFill="1" applyBorder="1" applyAlignment="1">
      <alignment horizontal="center" vertical="center" wrapText="1"/>
    </xf>
    <xf numFmtId="3" fontId="2" fillId="6" borderId="7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1" fillId="2" borderId="43" xfId="0" applyNumberFormat="1" applyFont="1" applyFill="1" applyBorder="1" applyAlignment="1">
      <alignment horizontal="center" vertical="center"/>
    </xf>
    <xf numFmtId="1" fontId="11" fillId="2" borderId="49" xfId="0" applyNumberFormat="1" applyFont="1" applyFill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wrapText="1"/>
    </xf>
    <xf numFmtId="1" fontId="2" fillId="0" borderId="75" xfId="0" applyNumberFormat="1" applyFont="1" applyBorder="1" applyAlignment="1">
      <alignment horizontal="center" wrapText="1"/>
    </xf>
    <xf numFmtId="1" fontId="2" fillId="0" borderId="76" xfId="0" applyNumberFormat="1" applyFont="1" applyBorder="1" applyAlignment="1">
      <alignment horizontal="center" wrapText="1"/>
    </xf>
    <xf numFmtId="0" fontId="3" fillId="5" borderId="11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0" fontId="3" fillId="5" borderId="38" xfId="0" applyNumberFormat="1" applyFont="1" applyFill="1" applyBorder="1" applyAlignment="1">
      <alignment horizontal="center" vertical="center"/>
    </xf>
    <xf numFmtId="1" fontId="3" fillId="5" borderId="39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0" fontId="6" fillId="2" borderId="74" xfId="0" applyNumberFormat="1" applyFont="1" applyFill="1" applyBorder="1" applyAlignment="1">
      <alignment horizontal="center" vertical="center"/>
    </xf>
    <xf numFmtId="1" fontId="6" fillId="2" borderId="75" xfId="0" applyNumberFormat="1" applyFont="1" applyFill="1" applyBorder="1" applyAlignment="1">
      <alignment horizontal="center" vertical="center"/>
    </xf>
    <xf numFmtId="1" fontId="6" fillId="2" borderId="7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65400"/>
      <rgbColor rgb="FF92D050"/>
      <rgbColor rgb="FFAAAAAA"/>
      <rgbColor rgb="FFE1F2D7"/>
      <rgbColor rgb="FFFFFF00"/>
      <rgbColor rgb="FFFFC000"/>
      <rgbColor rgb="FFFFFFFF"/>
      <rgbColor rgb="FF00FFFF"/>
      <rgbColor rgb="FF08080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50601</xdr:colOff>
      <xdr:row>1</xdr:row>
      <xdr:rowOff>47850</xdr:rowOff>
    </xdr:from>
    <xdr:to>
      <xdr:col>6</xdr:col>
      <xdr:colOff>626379</xdr:colOff>
      <xdr:row>6</xdr:row>
      <xdr:rowOff>77436</xdr:rowOff>
    </xdr:to>
    <xdr:sp macro="" textlink="">
      <xdr:nvSpPr>
        <xdr:cNvPr id="2" name="Shape 2"/>
        <xdr:cNvSpPr/>
      </xdr:nvSpPr>
      <xdr:spPr>
        <a:xfrm>
          <a:off x="698301" y="250414"/>
          <a:ext cx="4715979" cy="103987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2400" b="1" i="0" u="none" strike="noStrike" cap="none" spc="0" baseline="0">
              <a:ln>
                <a:noFill/>
              </a:ln>
              <a:solidFill>
                <a:srgbClr val="965400"/>
              </a:solidFill>
              <a:uFillTx/>
              <a:latin typeface="Constantia"/>
              <a:ea typeface="Constantia"/>
              <a:cs typeface="Constantia"/>
              <a:sym typeface="Constantia"/>
            </a:rPr>
            <a:t>Академия  немецкого 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2400" b="1" i="0" u="none" strike="noStrike" cap="none" spc="0" baseline="0">
              <a:ln>
                <a:noFill/>
              </a:ln>
              <a:solidFill>
                <a:srgbClr val="965400"/>
              </a:solidFill>
              <a:uFillTx/>
              <a:latin typeface="Constantia"/>
              <a:ea typeface="Constantia"/>
              <a:cs typeface="Constantia"/>
              <a:sym typeface="Constantia"/>
            </a:rPr>
            <a:t>футбола  Stuttgart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topLeftCell="A19" workbookViewId="0">
      <selection activeCell="J22" sqref="J22"/>
    </sheetView>
  </sheetViews>
  <sheetFormatPr defaultColWidth="6.59765625" defaultRowHeight="15" customHeight="1" x14ac:dyDescent="0.2"/>
  <cols>
    <col min="1" max="3" width="6.3984375" style="1" customWidth="1"/>
    <col min="4" max="4" width="9.3984375" style="1" customWidth="1"/>
    <col min="5" max="5" width="8.69921875" style="1" customWidth="1"/>
    <col min="6" max="6" width="9.8984375" style="1" customWidth="1"/>
    <col min="7" max="7" width="11.59765625" style="1" customWidth="1"/>
    <col min="8" max="256" width="6.59765625" style="1" customWidth="1"/>
  </cols>
  <sheetData>
    <row r="1" spans="1:17" ht="15.95" customHeight="1" x14ac:dyDescent="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</row>
    <row r="2" spans="1:17" ht="15.95" customHeight="1" x14ac:dyDescent="0.25">
      <c r="A2" s="6"/>
      <c r="B2" s="7"/>
      <c r="C2" s="7"/>
      <c r="D2" s="7"/>
      <c r="E2" s="7"/>
      <c r="F2" s="7"/>
      <c r="G2" s="7"/>
      <c r="H2" s="4"/>
      <c r="I2" s="5"/>
      <c r="J2" s="5"/>
      <c r="K2" s="5"/>
      <c r="L2" s="5"/>
      <c r="M2" s="5"/>
      <c r="N2" s="5"/>
      <c r="O2" s="5"/>
      <c r="P2" s="5"/>
      <c r="Q2" s="5"/>
    </row>
    <row r="3" spans="1:17" ht="15.95" customHeight="1" x14ac:dyDescent="0.25">
      <c r="A3" s="6"/>
      <c r="B3" s="7"/>
      <c r="C3" s="7"/>
      <c r="D3" s="7"/>
      <c r="E3" s="7"/>
      <c r="F3" s="7"/>
      <c r="G3" s="7"/>
      <c r="H3" s="4"/>
      <c r="I3" s="5"/>
      <c r="J3" s="5"/>
      <c r="K3" s="5"/>
      <c r="L3" s="5"/>
      <c r="M3" s="5"/>
      <c r="N3" s="5"/>
      <c r="O3" s="5"/>
      <c r="P3" s="5"/>
      <c r="Q3" s="5"/>
    </row>
    <row r="4" spans="1:17" ht="15.75" customHeight="1" x14ac:dyDescent="0.25">
      <c r="A4" s="6"/>
      <c r="B4" s="7"/>
      <c r="C4" s="7"/>
      <c r="D4" s="7"/>
      <c r="E4" s="7"/>
      <c r="F4" s="7"/>
      <c r="G4" s="7"/>
      <c r="H4" s="4"/>
      <c r="I4" s="5"/>
      <c r="J4" s="5"/>
      <c r="K4" s="5"/>
      <c r="L4" s="5"/>
      <c r="M4" s="5"/>
      <c r="N4" s="5"/>
      <c r="O4" s="5"/>
      <c r="P4" s="5"/>
      <c r="Q4" s="5"/>
    </row>
    <row r="5" spans="1:17" ht="15.95" customHeight="1" x14ac:dyDescent="0.25">
      <c r="A5" s="6"/>
      <c r="B5" s="7"/>
      <c r="C5" s="7"/>
      <c r="D5" s="7"/>
      <c r="E5" s="7"/>
      <c r="F5" s="7"/>
      <c r="G5" s="7"/>
      <c r="H5" s="4"/>
      <c r="I5" s="5"/>
      <c r="J5" s="5"/>
      <c r="K5" s="5"/>
      <c r="L5" s="5"/>
      <c r="M5" s="5"/>
      <c r="N5" s="5"/>
      <c r="O5" s="5"/>
      <c r="P5" s="5"/>
      <c r="Q5" s="5"/>
    </row>
    <row r="6" spans="1:17" ht="15.95" customHeight="1" x14ac:dyDescent="0.25">
      <c r="A6" s="6"/>
      <c r="B6" s="7"/>
      <c r="C6" s="7"/>
      <c r="D6" s="7"/>
      <c r="E6" s="7"/>
      <c r="F6" s="7"/>
      <c r="G6" s="7"/>
      <c r="H6" s="4"/>
      <c r="I6" s="5"/>
      <c r="J6" s="5"/>
      <c r="K6" s="5"/>
      <c r="L6" s="5"/>
      <c r="M6" s="5"/>
      <c r="N6" s="5"/>
      <c r="O6" s="5"/>
      <c r="P6" s="5"/>
      <c r="Q6" s="5"/>
    </row>
    <row r="7" spans="1:17" ht="15.95" customHeight="1" x14ac:dyDescent="0.25">
      <c r="A7" s="6"/>
      <c r="B7" s="7"/>
      <c r="C7" s="7"/>
      <c r="D7" s="7"/>
      <c r="E7" s="7"/>
      <c r="F7" s="7"/>
      <c r="G7" s="7"/>
      <c r="H7" s="4"/>
      <c r="I7" s="5"/>
      <c r="J7" s="5"/>
      <c r="K7" s="5"/>
      <c r="L7" s="5"/>
      <c r="M7" s="5"/>
      <c r="N7" s="5"/>
      <c r="O7" s="5"/>
      <c r="P7" s="5"/>
      <c r="Q7" s="5"/>
    </row>
    <row r="8" spans="1:17" ht="16.5" customHeight="1" x14ac:dyDescent="0.25">
      <c r="A8" s="8"/>
      <c r="B8" s="8"/>
      <c r="C8" s="8"/>
      <c r="D8" s="8"/>
      <c r="E8" s="8"/>
      <c r="F8" s="8"/>
      <c r="G8" s="8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 x14ac:dyDescent="0.35">
      <c r="A9" s="168" t="s">
        <v>0</v>
      </c>
      <c r="B9" s="169"/>
      <c r="C9" s="169"/>
      <c r="D9" s="169"/>
      <c r="E9" s="169"/>
      <c r="F9" s="169"/>
      <c r="G9" s="170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1" customHeight="1" x14ac:dyDescent="0.35">
      <c r="A10" s="168" t="s">
        <v>1</v>
      </c>
      <c r="B10" s="169"/>
      <c r="C10" s="169"/>
      <c r="D10" s="169"/>
      <c r="E10" s="169"/>
      <c r="F10" s="169"/>
      <c r="G10" s="170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7.45" customHeight="1" x14ac:dyDescent="0.25">
      <c r="A11" s="9"/>
      <c r="B11" s="9"/>
      <c r="C11" s="9"/>
      <c r="D11" s="9"/>
      <c r="E11" s="9"/>
      <c r="F11" s="9"/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39.950000000000003" customHeight="1" x14ac:dyDescent="0.2">
      <c r="A12" s="165" t="s">
        <v>2</v>
      </c>
      <c r="B12" s="166"/>
      <c r="C12" s="166"/>
      <c r="D12" s="166"/>
      <c r="E12" s="167"/>
      <c r="F12" s="10" t="s">
        <v>3</v>
      </c>
      <c r="G12" s="11" t="s">
        <v>4</v>
      </c>
      <c r="H12" s="12"/>
      <c r="I12" s="5"/>
      <c r="J12" s="5"/>
      <c r="K12" s="5"/>
      <c r="L12" s="5"/>
      <c r="M12" s="5"/>
      <c r="N12" s="5"/>
      <c r="O12" s="5"/>
      <c r="P12" s="5"/>
      <c r="Q12" s="5"/>
    </row>
    <row r="13" spans="1:17" ht="39.950000000000003" customHeight="1" x14ac:dyDescent="0.2">
      <c r="A13" s="162" t="s">
        <v>5</v>
      </c>
      <c r="B13" s="163"/>
      <c r="C13" s="163"/>
      <c r="D13" s="163"/>
      <c r="E13" s="164"/>
      <c r="F13" s="13" t="s">
        <v>6</v>
      </c>
      <c r="G13" s="14">
        <v>16</v>
      </c>
      <c r="H13" s="12"/>
      <c r="I13" s="5"/>
      <c r="J13" s="5"/>
      <c r="K13" s="5"/>
      <c r="L13" s="5"/>
      <c r="M13" s="5"/>
      <c r="N13" s="5"/>
      <c r="O13" s="5"/>
      <c r="P13" s="5"/>
      <c r="Q13" s="5"/>
    </row>
    <row r="14" spans="1:17" ht="39.950000000000003" customHeight="1" x14ac:dyDescent="0.2">
      <c r="A14" s="159" t="s">
        <v>7</v>
      </c>
      <c r="B14" s="160"/>
      <c r="C14" s="160"/>
      <c r="D14" s="160"/>
      <c r="E14" s="161"/>
      <c r="F14" s="15" t="s">
        <v>8</v>
      </c>
      <c r="G14" s="16">
        <v>8</v>
      </c>
      <c r="H14" s="17"/>
      <c r="I14" s="5"/>
      <c r="J14" s="5"/>
      <c r="K14" s="5"/>
      <c r="L14" s="5"/>
      <c r="M14" s="5"/>
      <c r="N14" s="5"/>
      <c r="O14" s="5"/>
      <c r="P14" s="5"/>
      <c r="Q14" s="5"/>
    </row>
    <row r="15" spans="1:17" ht="39.950000000000003" customHeight="1" x14ac:dyDescent="0.2">
      <c r="A15" s="159" t="s">
        <v>9</v>
      </c>
      <c r="B15" s="160"/>
      <c r="C15" s="160"/>
      <c r="D15" s="160"/>
      <c r="E15" s="161"/>
      <c r="F15" s="15" t="s">
        <v>10</v>
      </c>
      <c r="G15" s="18">
        <v>4500</v>
      </c>
      <c r="H15" s="17"/>
      <c r="I15" s="5"/>
      <c r="J15" s="5"/>
      <c r="K15" s="5"/>
      <c r="L15" s="5"/>
      <c r="M15" s="5"/>
      <c r="N15" s="5"/>
      <c r="O15" s="5"/>
      <c r="P15" s="5"/>
      <c r="Q15" s="5"/>
    </row>
    <row r="16" spans="1:17" ht="39.950000000000003" customHeight="1" x14ac:dyDescent="0.2">
      <c r="A16" s="183" t="s">
        <v>11</v>
      </c>
      <c r="B16" s="184"/>
      <c r="C16" s="184"/>
      <c r="D16" s="184"/>
      <c r="E16" s="185"/>
      <c r="F16" s="19" t="s">
        <v>10</v>
      </c>
      <c r="G16" s="20">
        <f>G13*G15</f>
        <v>72000</v>
      </c>
      <c r="H16" s="12"/>
      <c r="I16" s="5"/>
      <c r="J16" s="5"/>
      <c r="K16" s="5"/>
      <c r="L16" s="5"/>
      <c r="M16" s="5"/>
      <c r="N16" s="5"/>
      <c r="O16" s="5"/>
      <c r="P16" s="5"/>
      <c r="Q16" s="5"/>
    </row>
    <row r="17" spans="1:17" ht="19.5" customHeight="1" x14ac:dyDescent="0.25">
      <c r="A17" s="21"/>
      <c r="B17" s="21"/>
      <c r="C17" s="21"/>
      <c r="D17" s="21"/>
      <c r="E17" s="21"/>
      <c r="F17" s="22"/>
      <c r="G17" s="2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1" customHeight="1" x14ac:dyDescent="0.35">
      <c r="A18" s="168" t="s">
        <v>12</v>
      </c>
      <c r="B18" s="169"/>
      <c r="C18" s="169"/>
      <c r="D18" s="169"/>
      <c r="E18" s="169"/>
      <c r="F18" s="169"/>
      <c r="G18" s="17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1" customHeight="1" x14ac:dyDescent="0.35">
      <c r="A19" s="23"/>
      <c r="B19" s="23"/>
      <c r="C19" s="23"/>
      <c r="D19" s="23"/>
      <c r="E19" s="23"/>
      <c r="F19" s="23"/>
      <c r="G19" s="23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9.950000000000003" customHeight="1" x14ac:dyDescent="0.2">
      <c r="A20" s="180" t="s">
        <v>13</v>
      </c>
      <c r="B20" s="181"/>
      <c r="C20" s="181"/>
      <c r="D20" s="181"/>
      <c r="E20" s="182"/>
      <c r="F20" s="24" t="s">
        <v>10</v>
      </c>
      <c r="G20" s="25">
        <f>Расходы!G21</f>
        <v>499430</v>
      </c>
      <c r="H20" s="26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39.950000000000003" customHeight="1" x14ac:dyDescent="0.2">
      <c r="A21" s="177" t="s">
        <v>14</v>
      </c>
      <c r="B21" s="178"/>
      <c r="C21" s="178"/>
      <c r="D21" s="178"/>
      <c r="E21" s="179"/>
      <c r="F21" s="28" t="s">
        <v>10</v>
      </c>
      <c r="G21" s="29">
        <f>Доходы!C15</f>
        <v>453600</v>
      </c>
      <c r="H21" s="26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39.950000000000003" customHeight="1" x14ac:dyDescent="0.2">
      <c r="A22" s="174" t="s">
        <v>15</v>
      </c>
      <c r="B22" s="175"/>
      <c r="C22" s="175"/>
      <c r="D22" s="175"/>
      <c r="E22" s="176"/>
      <c r="F22" s="28" t="s">
        <v>10</v>
      </c>
      <c r="G22" s="29">
        <f>Расходы!G36</f>
        <v>89229.444166666668</v>
      </c>
      <c r="H22" s="26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39.950000000000003" customHeight="1" x14ac:dyDescent="0.2">
      <c r="A23" s="174" t="s">
        <v>16</v>
      </c>
      <c r="B23" s="175"/>
      <c r="C23" s="175"/>
      <c r="D23" s="175"/>
      <c r="E23" s="176"/>
      <c r="F23" s="28" t="s">
        <v>10</v>
      </c>
      <c r="G23" s="29">
        <f>Окупаемость!K36/10</f>
        <v>138945.32248333335</v>
      </c>
      <c r="H23" s="26"/>
      <c r="I23" s="27"/>
      <c r="J23" s="27"/>
      <c r="K23" s="27"/>
      <c r="L23" s="30" t="s">
        <v>17</v>
      </c>
      <c r="M23" s="27"/>
      <c r="N23" s="27"/>
      <c r="O23" s="27"/>
      <c r="P23" s="27"/>
      <c r="Q23" s="27"/>
    </row>
    <row r="24" spans="1:17" ht="39.950000000000003" customHeight="1" x14ac:dyDescent="0.2">
      <c r="A24" s="171" t="s">
        <v>18</v>
      </c>
      <c r="B24" s="172"/>
      <c r="C24" s="172"/>
      <c r="D24" s="172"/>
      <c r="E24" s="173"/>
      <c r="F24" s="31" t="s">
        <v>19</v>
      </c>
      <c r="G24" s="32">
        <f>Окупаемость!F39</f>
        <v>5</v>
      </c>
      <c r="H24" s="26"/>
      <c r="I24" s="27"/>
      <c r="J24" s="27"/>
      <c r="K24" s="27"/>
      <c r="L24" s="27"/>
      <c r="M24" s="27"/>
      <c r="N24" s="27"/>
      <c r="O24" s="27"/>
      <c r="P24" s="27"/>
      <c r="Q24" s="27"/>
    </row>
  </sheetData>
  <mergeCells count="13">
    <mergeCell ref="A14:E14"/>
    <mergeCell ref="A13:E13"/>
    <mergeCell ref="A12:E12"/>
    <mergeCell ref="A9:G9"/>
    <mergeCell ref="A24:E24"/>
    <mergeCell ref="A10:G10"/>
    <mergeCell ref="A23:E23"/>
    <mergeCell ref="A22:E22"/>
    <mergeCell ref="A21:E21"/>
    <mergeCell ref="A20:E20"/>
    <mergeCell ref="A18:G18"/>
    <mergeCell ref="A16:E16"/>
    <mergeCell ref="A15:E15"/>
  </mergeCells>
  <pageMargins left="0.75" right="0.75" top="1" bottom="1" header="0.5" footer="0.5"/>
  <pageSetup orientation="portrait"/>
  <headerFooter>
    <oddFooter>&amp;L&amp;"Helvetica,Regular"&amp;11&amp;K000000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showGridLines="0" topLeftCell="A31" workbookViewId="0">
      <selection activeCell="I29" sqref="I29"/>
    </sheetView>
  </sheetViews>
  <sheetFormatPr defaultColWidth="6.59765625" defaultRowHeight="15" customHeight="1" x14ac:dyDescent="0.2"/>
  <cols>
    <col min="1" max="1" width="2.59765625" style="33" customWidth="1"/>
    <col min="2" max="3" width="6.3984375" style="33" customWidth="1"/>
    <col min="4" max="4" width="2.5" style="33" customWidth="1"/>
    <col min="5" max="5" width="6.3984375" style="33" customWidth="1"/>
    <col min="6" max="6" width="19.8984375" style="33" customWidth="1"/>
    <col min="7" max="7" width="14" style="33" customWidth="1"/>
    <col min="8" max="256" width="6.59765625" style="33" customWidth="1"/>
  </cols>
  <sheetData>
    <row r="1" spans="1:256" ht="21" customHeight="1" x14ac:dyDescent="0.25">
      <c r="A1" s="192" t="s">
        <v>20</v>
      </c>
      <c r="B1" s="250"/>
      <c r="C1" s="250"/>
      <c r="D1" s="250"/>
      <c r="E1" s="250"/>
      <c r="F1" s="250"/>
      <c r="G1" s="251"/>
      <c r="H1" s="34"/>
      <c r="I1" s="35"/>
      <c r="J1" s="35"/>
      <c r="K1" s="35"/>
      <c r="L1" s="35"/>
    </row>
    <row r="2" spans="1:256" ht="12.95" customHeight="1" x14ac:dyDescent="0.25">
      <c r="A2" s="207"/>
      <c r="B2" s="208"/>
      <c r="C2" s="208"/>
      <c r="D2" s="208"/>
      <c r="E2" s="208"/>
      <c r="F2" s="208"/>
      <c r="G2" s="36"/>
      <c r="H2" s="34"/>
      <c r="I2" s="35"/>
      <c r="J2" s="35"/>
      <c r="K2" s="35"/>
      <c r="L2" s="35"/>
    </row>
    <row r="3" spans="1:256" ht="12.95" customHeight="1" thickBot="1" x14ac:dyDescent="0.3">
      <c r="A3" s="209"/>
      <c r="B3" s="210"/>
      <c r="C3" s="210"/>
      <c r="D3" s="210"/>
      <c r="E3" s="210"/>
      <c r="F3" s="210"/>
      <c r="G3" s="156" t="s">
        <v>21</v>
      </c>
      <c r="H3" s="34"/>
      <c r="I3" s="35"/>
      <c r="J3" s="35"/>
      <c r="K3" s="35"/>
      <c r="L3" s="35"/>
    </row>
    <row r="4" spans="1:256" ht="12.95" customHeight="1" x14ac:dyDescent="0.25">
      <c r="A4" s="260">
        <v>1</v>
      </c>
      <c r="B4" s="270" t="s">
        <v>22</v>
      </c>
      <c r="C4" s="271"/>
      <c r="D4" s="271"/>
      <c r="E4" s="271"/>
      <c r="F4" s="271"/>
      <c r="G4" s="269">
        <f>G6+G7</f>
        <v>2800</v>
      </c>
      <c r="H4" s="48"/>
      <c r="I4" s="35"/>
      <c r="J4" s="35"/>
      <c r="K4" s="35"/>
      <c r="L4" s="35"/>
    </row>
    <row r="5" spans="1:256" ht="12.95" customHeight="1" x14ac:dyDescent="0.25">
      <c r="A5" s="261"/>
      <c r="B5" s="265" t="s">
        <v>23</v>
      </c>
      <c r="C5" s="266"/>
      <c r="D5" s="266"/>
      <c r="E5" s="266"/>
      <c r="F5" s="266"/>
      <c r="G5" s="269"/>
      <c r="H5" s="48"/>
      <c r="I5" s="35"/>
      <c r="J5" s="35"/>
      <c r="K5" s="35"/>
      <c r="L5" s="35"/>
    </row>
    <row r="6" spans="1:256" ht="12.95" customHeight="1" x14ac:dyDescent="0.25">
      <c r="A6" s="261"/>
      <c r="B6" s="263" t="s">
        <v>24</v>
      </c>
      <c r="C6" s="264"/>
      <c r="D6" s="264"/>
      <c r="E6" s="264"/>
      <c r="F6" s="264"/>
      <c r="G6" s="152">
        <v>2500</v>
      </c>
      <c r="H6" s="48"/>
      <c r="I6" s="35"/>
      <c r="J6" s="35"/>
      <c r="K6" s="35"/>
      <c r="L6" s="35"/>
    </row>
    <row r="7" spans="1:256" ht="12.95" customHeight="1" x14ac:dyDescent="0.25">
      <c r="A7" s="261"/>
      <c r="B7" s="262" t="s">
        <v>25</v>
      </c>
      <c r="C7" s="257"/>
      <c r="D7" s="257"/>
      <c r="E7" s="257"/>
      <c r="F7" s="257"/>
      <c r="G7" s="152">
        <v>300</v>
      </c>
      <c r="H7" s="48"/>
      <c r="I7" s="35"/>
      <c r="J7" s="35"/>
      <c r="K7" s="35"/>
      <c r="L7" s="35"/>
    </row>
    <row r="8" spans="1:256" ht="12.95" customHeight="1" x14ac:dyDescent="0.25">
      <c r="A8" s="153">
        <v>2</v>
      </c>
      <c r="B8" s="252" t="s">
        <v>26</v>
      </c>
      <c r="C8" s="253"/>
      <c r="D8" s="253"/>
      <c r="E8" s="253"/>
      <c r="F8" s="253"/>
      <c r="G8" s="157">
        <v>150000</v>
      </c>
      <c r="H8" s="48"/>
      <c r="I8" s="35"/>
      <c r="J8" s="35"/>
      <c r="K8" s="35"/>
      <c r="L8" s="35"/>
    </row>
    <row r="9" spans="1:256" ht="12.95" customHeight="1" x14ac:dyDescent="0.25">
      <c r="A9" s="277">
        <v>3</v>
      </c>
      <c r="B9" s="275" t="s">
        <v>110</v>
      </c>
      <c r="C9" s="276"/>
      <c r="D9" s="276"/>
      <c r="E9" s="276"/>
      <c r="F9" s="276"/>
      <c r="G9" s="269">
        <f>SUM(G11:G12)</f>
        <v>40000</v>
      </c>
      <c r="H9" s="48"/>
      <c r="I9" s="48"/>
      <c r="J9" s="48"/>
      <c r="K9" s="48"/>
      <c r="L9" s="48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1:256" ht="12.95" customHeight="1" x14ac:dyDescent="0.25">
      <c r="A10" s="278"/>
      <c r="B10" s="265" t="s">
        <v>23</v>
      </c>
      <c r="C10" s="266"/>
      <c r="D10" s="266"/>
      <c r="E10" s="266"/>
      <c r="F10" s="266"/>
      <c r="G10" s="269"/>
      <c r="H10" s="48"/>
      <c r="I10" s="48"/>
      <c r="J10" s="48"/>
      <c r="K10" s="48"/>
      <c r="L10" s="48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pans="1:256" ht="12.95" customHeight="1" x14ac:dyDescent="0.25">
      <c r="A11" s="278"/>
      <c r="B11" s="263" t="s">
        <v>111</v>
      </c>
      <c r="C11" s="264"/>
      <c r="D11" s="264"/>
      <c r="E11" s="264"/>
      <c r="F11" s="264"/>
      <c r="G11" s="152">
        <v>10000</v>
      </c>
      <c r="H11" s="48"/>
      <c r="I11" s="48"/>
      <c r="J11" s="48"/>
      <c r="K11" s="48"/>
      <c r="L11" s="48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ht="12.95" customHeight="1" x14ac:dyDescent="0.25">
      <c r="A12" s="279"/>
      <c r="B12" s="263" t="s">
        <v>112</v>
      </c>
      <c r="C12" s="264"/>
      <c r="D12" s="264"/>
      <c r="E12" s="264"/>
      <c r="F12" s="264"/>
      <c r="G12" s="152">
        <v>30000</v>
      </c>
      <c r="H12" s="48"/>
      <c r="I12" s="48"/>
      <c r="J12" s="48"/>
      <c r="K12" s="48"/>
      <c r="L12" s="48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spans="1:256" ht="12.95" customHeight="1" x14ac:dyDescent="0.25">
      <c r="A13" s="155">
        <v>4</v>
      </c>
      <c r="B13" s="252" t="s">
        <v>27</v>
      </c>
      <c r="C13" s="253"/>
      <c r="D13" s="253"/>
      <c r="E13" s="253"/>
      <c r="F13" s="253"/>
      <c r="G13" s="157">
        <v>68030</v>
      </c>
      <c r="H13" s="48"/>
      <c r="I13" s="35"/>
      <c r="J13" s="35"/>
      <c r="K13" s="35"/>
      <c r="L13" s="35"/>
    </row>
    <row r="14" spans="1:256" ht="12.95" customHeight="1" x14ac:dyDescent="0.25">
      <c r="A14" s="220">
        <v>5</v>
      </c>
      <c r="B14" s="258" t="s">
        <v>28</v>
      </c>
      <c r="C14" s="259"/>
      <c r="D14" s="259"/>
      <c r="E14" s="259"/>
      <c r="F14" s="259"/>
      <c r="G14" s="269">
        <f>SUM(G16:G20)</f>
        <v>168600</v>
      </c>
      <c r="H14" s="48"/>
      <c r="I14" s="35"/>
      <c r="J14" s="35"/>
      <c r="K14" s="35"/>
      <c r="L14" s="35"/>
    </row>
    <row r="15" spans="1:256" ht="12.95" customHeight="1" x14ac:dyDescent="0.25">
      <c r="A15" s="220"/>
      <c r="B15" s="267" t="s">
        <v>23</v>
      </c>
      <c r="C15" s="268"/>
      <c r="D15" s="268"/>
      <c r="E15" s="268"/>
      <c r="F15" s="268"/>
      <c r="G15" s="269"/>
      <c r="H15" s="48"/>
      <c r="I15" s="35"/>
      <c r="J15" s="35"/>
      <c r="K15" s="35"/>
      <c r="L15" s="35"/>
    </row>
    <row r="16" spans="1:256" ht="12.95" customHeight="1" x14ac:dyDescent="0.25">
      <c r="A16" s="220"/>
      <c r="B16" s="256" t="s">
        <v>100</v>
      </c>
      <c r="C16" s="257"/>
      <c r="D16" s="257"/>
      <c r="E16" s="257"/>
      <c r="F16" s="257"/>
      <c r="G16" s="152">
        <v>40000</v>
      </c>
      <c r="H16" s="48"/>
      <c r="I16" s="35"/>
      <c r="J16" s="35"/>
      <c r="K16" s="35"/>
      <c r="L16" s="35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256" ht="12.95" customHeight="1" x14ac:dyDescent="0.25">
      <c r="A17" s="220"/>
      <c r="B17" s="256" t="s">
        <v>29</v>
      </c>
      <c r="C17" s="257"/>
      <c r="D17" s="257"/>
      <c r="E17" s="257"/>
      <c r="F17" s="257"/>
      <c r="G17" s="152">
        <v>15000</v>
      </c>
      <c r="H17" s="48"/>
      <c r="I17" s="35"/>
      <c r="J17" s="35"/>
      <c r="K17" s="35"/>
      <c r="L17" s="35"/>
    </row>
    <row r="18" spans="1:256" ht="12.95" customHeight="1" x14ac:dyDescent="0.25">
      <c r="A18" s="220"/>
      <c r="B18" s="256" t="s">
        <v>109</v>
      </c>
      <c r="C18" s="257"/>
      <c r="D18" s="257"/>
      <c r="E18" s="257"/>
      <c r="F18" s="257"/>
      <c r="G18" s="152">
        <v>33600</v>
      </c>
      <c r="H18" s="48"/>
      <c r="I18" s="35"/>
      <c r="J18" s="35"/>
      <c r="K18" s="35"/>
      <c r="L18" s="35"/>
    </row>
    <row r="19" spans="1:256" ht="12.95" customHeight="1" x14ac:dyDescent="0.25">
      <c r="A19" s="220"/>
      <c r="B19" s="254" t="s">
        <v>30</v>
      </c>
      <c r="C19" s="255"/>
      <c r="D19" s="255"/>
      <c r="E19" s="255"/>
      <c r="F19" s="255"/>
      <c r="G19" s="152">
        <v>10000</v>
      </c>
      <c r="H19" s="48"/>
      <c r="I19" s="35"/>
      <c r="J19" s="35"/>
      <c r="K19" s="35"/>
      <c r="L19" s="35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spans="1:256" ht="12.95" customHeight="1" x14ac:dyDescent="0.25">
      <c r="A20" s="155">
        <v>6</v>
      </c>
      <c r="B20" s="252" t="s">
        <v>106</v>
      </c>
      <c r="C20" s="253"/>
      <c r="D20" s="253"/>
      <c r="E20" s="253"/>
      <c r="F20" s="253"/>
      <c r="G20" s="157">
        <v>70000</v>
      </c>
      <c r="H20" s="48"/>
      <c r="I20" s="35"/>
      <c r="J20" s="35"/>
      <c r="K20" s="35"/>
      <c r="L20" s="35"/>
    </row>
    <row r="21" spans="1:256" ht="22.5" customHeight="1" x14ac:dyDescent="0.25">
      <c r="A21" s="221" t="s">
        <v>31</v>
      </c>
      <c r="B21" s="222"/>
      <c r="C21" s="222"/>
      <c r="D21" s="222"/>
      <c r="E21" s="222"/>
      <c r="F21" s="223"/>
      <c r="G21" s="154">
        <f>G4+G8+G13+G14+G20+G9</f>
        <v>499430</v>
      </c>
      <c r="H21" s="34"/>
      <c r="I21" s="35"/>
      <c r="J21" s="35"/>
      <c r="K21" s="35"/>
      <c r="L21" s="35"/>
    </row>
    <row r="22" spans="1:256" ht="26.25" customHeight="1" thickBot="1" x14ac:dyDescent="0.3">
      <c r="A22" s="198" t="s">
        <v>32</v>
      </c>
      <c r="B22" s="199"/>
      <c r="C22" s="199"/>
      <c r="D22" s="199"/>
      <c r="E22" s="199"/>
      <c r="F22" s="200"/>
      <c r="G22" s="40">
        <f>G21/10</f>
        <v>49943</v>
      </c>
      <c r="H22" s="34"/>
      <c r="I22" s="35"/>
      <c r="J22" s="35"/>
      <c r="K22" s="35"/>
      <c r="L22" s="35"/>
    </row>
    <row r="23" spans="1:256" ht="11.25" customHeight="1" thickBot="1" x14ac:dyDescent="0.3">
      <c r="A23" s="195"/>
      <c r="B23" s="196"/>
      <c r="C23" s="196"/>
      <c r="D23" s="196"/>
      <c r="E23" s="196"/>
      <c r="F23" s="196"/>
      <c r="G23" s="197"/>
      <c r="H23" s="35"/>
      <c r="I23" s="35"/>
      <c r="J23" s="35"/>
      <c r="K23" s="35"/>
      <c r="L23" s="35"/>
    </row>
    <row r="24" spans="1:256" ht="18.75" customHeight="1" x14ac:dyDescent="0.25">
      <c r="A24" s="192" t="s">
        <v>33</v>
      </c>
      <c r="B24" s="193"/>
      <c r="C24" s="193"/>
      <c r="D24" s="193"/>
      <c r="E24" s="193"/>
      <c r="F24" s="193"/>
      <c r="G24" s="194"/>
      <c r="H24" s="34"/>
      <c r="I24" s="35"/>
      <c r="J24" s="35"/>
      <c r="K24" s="35"/>
      <c r="L24" s="35"/>
    </row>
    <row r="25" spans="1:256" ht="12.95" customHeight="1" x14ac:dyDescent="0.25">
      <c r="A25" s="207"/>
      <c r="B25" s="208"/>
      <c r="C25" s="208"/>
      <c r="D25" s="208"/>
      <c r="E25" s="208"/>
      <c r="F25" s="208"/>
      <c r="G25" s="36"/>
      <c r="H25" s="34"/>
      <c r="I25" s="35"/>
      <c r="J25" s="35"/>
      <c r="K25" s="35"/>
      <c r="L25" s="35"/>
    </row>
    <row r="26" spans="1:256" ht="12.95" customHeight="1" thickBot="1" x14ac:dyDescent="0.3">
      <c r="A26" s="207"/>
      <c r="B26" s="210"/>
      <c r="C26" s="210"/>
      <c r="D26" s="210"/>
      <c r="E26" s="210"/>
      <c r="F26" s="210"/>
      <c r="G26" s="37" t="s">
        <v>21</v>
      </c>
      <c r="H26" s="34"/>
      <c r="I26" s="35"/>
      <c r="J26" s="35"/>
      <c r="K26" s="35"/>
      <c r="L26" s="35"/>
    </row>
    <row r="27" spans="1:256" ht="33" customHeight="1" x14ac:dyDescent="0.25">
      <c r="A27" s="153">
        <v>1</v>
      </c>
      <c r="B27" s="272" t="s">
        <v>34</v>
      </c>
      <c r="C27" s="273"/>
      <c r="D27" s="273"/>
      <c r="E27" s="273"/>
      <c r="F27" s="274"/>
      <c r="G27" s="42">
        <v>2000</v>
      </c>
      <c r="H27" s="34"/>
      <c r="I27" s="35"/>
      <c r="J27" s="35"/>
      <c r="K27" s="35"/>
      <c r="L27" s="35"/>
    </row>
    <row r="28" spans="1:256" ht="17.100000000000001" customHeight="1" x14ac:dyDescent="0.25">
      <c r="A28" s="153">
        <v>2</v>
      </c>
      <c r="B28" s="217" t="s">
        <v>35</v>
      </c>
      <c r="C28" s="218"/>
      <c r="D28" s="218"/>
      <c r="E28" s="218"/>
      <c r="F28" s="219"/>
      <c r="G28" s="39">
        <v>1500</v>
      </c>
      <c r="H28" s="34"/>
      <c r="I28" s="35"/>
      <c r="J28" s="35"/>
      <c r="K28" s="35"/>
      <c r="L28" s="35"/>
    </row>
    <row r="29" spans="1:256" ht="17.100000000000001" customHeight="1" x14ac:dyDescent="0.25">
      <c r="A29" s="153">
        <v>3</v>
      </c>
      <c r="B29" s="211" t="s">
        <v>36</v>
      </c>
      <c r="C29" s="212"/>
      <c r="D29" s="212"/>
      <c r="E29" s="212"/>
      <c r="F29" s="213"/>
      <c r="G29" s="39">
        <v>1000</v>
      </c>
      <c r="H29" s="34"/>
      <c r="I29" s="35"/>
      <c r="J29" s="35"/>
      <c r="K29" s="35"/>
      <c r="L29" s="35"/>
    </row>
    <row r="30" spans="1:256" ht="17.100000000000001" customHeight="1" x14ac:dyDescent="0.25">
      <c r="A30" s="153">
        <v>4</v>
      </c>
      <c r="B30" s="211" t="s">
        <v>104</v>
      </c>
      <c r="C30" s="212"/>
      <c r="D30" s="212"/>
      <c r="E30" s="212"/>
      <c r="F30" s="213"/>
      <c r="G30" s="39">
        <v>8000</v>
      </c>
      <c r="H30" s="34"/>
      <c r="I30" s="35"/>
      <c r="J30" s="35"/>
      <c r="K30" s="35"/>
      <c r="L30" s="35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 ht="17.100000000000001" customHeight="1" x14ac:dyDescent="0.25">
      <c r="A31" s="153">
        <v>5</v>
      </c>
      <c r="B31" s="211" t="s">
        <v>105</v>
      </c>
      <c r="C31" s="212"/>
      <c r="D31" s="212"/>
      <c r="E31" s="212"/>
      <c r="F31" s="213"/>
      <c r="G31" s="39">
        <v>20000</v>
      </c>
      <c r="H31" s="34"/>
      <c r="I31" s="35"/>
      <c r="J31" s="35"/>
      <c r="K31" s="35"/>
      <c r="L31" s="35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:256" ht="17.100000000000001" customHeight="1" x14ac:dyDescent="0.25">
      <c r="A32" s="153">
        <v>6</v>
      </c>
      <c r="B32" s="211" t="s">
        <v>113</v>
      </c>
      <c r="C32" s="212"/>
      <c r="D32" s="212"/>
      <c r="E32" s="212"/>
      <c r="F32" s="213"/>
      <c r="G32" s="39">
        <v>44300</v>
      </c>
      <c r="H32" s="34"/>
      <c r="I32" s="35"/>
      <c r="J32" s="35"/>
      <c r="K32" s="35"/>
      <c r="L32" s="35"/>
    </row>
    <row r="33" spans="1:12" ht="30.75" customHeight="1" x14ac:dyDescent="0.25">
      <c r="A33" s="153">
        <v>7</v>
      </c>
      <c r="B33" s="241" t="s">
        <v>37</v>
      </c>
      <c r="C33" s="242"/>
      <c r="D33" s="242"/>
      <c r="E33" s="242"/>
      <c r="F33" s="243"/>
      <c r="G33" s="39">
        <v>500</v>
      </c>
      <c r="H33" s="34"/>
      <c r="I33" s="35"/>
      <c r="J33" s="35"/>
      <c r="K33" s="35"/>
      <c r="L33" s="35"/>
    </row>
    <row r="34" spans="1:12" ht="30.75" customHeight="1" x14ac:dyDescent="0.25">
      <c r="A34" s="153">
        <v>8</v>
      </c>
      <c r="B34" s="211" t="s">
        <v>38</v>
      </c>
      <c r="C34" s="212"/>
      <c r="D34" s="212"/>
      <c r="E34" s="212"/>
      <c r="F34" s="213"/>
      <c r="G34" s="39">
        <f>(19356.48+3796.85)/12</f>
        <v>1929.4441666666664</v>
      </c>
      <c r="H34" s="34"/>
      <c r="I34" s="35"/>
      <c r="J34" s="35"/>
      <c r="K34" s="35"/>
      <c r="L34" s="35"/>
    </row>
    <row r="35" spans="1:12" ht="18" customHeight="1" x14ac:dyDescent="0.25">
      <c r="A35" s="153">
        <v>9</v>
      </c>
      <c r="B35" s="217" t="s">
        <v>39</v>
      </c>
      <c r="C35" s="218"/>
      <c r="D35" s="218"/>
      <c r="E35" s="218"/>
      <c r="F35" s="219"/>
      <c r="G35" s="43">
        <v>10000</v>
      </c>
      <c r="H35" s="34"/>
      <c r="I35" s="35"/>
      <c r="J35" s="35"/>
      <c r="K35" s="35"/>
      <c r="L35" s="35"/>
    </row>
    <row r="36" spans="1:12" ht="24.75" customHeight="1" thickBot="1" x14ac:dyDescent="0.3">
      <c r="A36" s="244" t="s">
        <v>31</v>
      </c>
      <c r="B36" s="245"/>
      <c r="C36" s="245"/>
      <c r="D36" s="245"/>
      <c r="E36" s="245"/>
      <c r="F36" s="246"/>
      <c r="G36" s="44">
        <f>SUM(G27:G35)</f>
        <v>89229.444166666668</v>
      </c>
      <c r="H36" s="34"/>
      <c r="I36" s="35"/>
      <c r="J36" s="35"/>
      <c r="K36" s="35"/>
      <c r="L36" s="35"/>
    </row>
    <row r="37" spans="1:12" ht="13.5" customHeight="1" thickBot="1" x14ac:dyDescent="0.3">
      <c r="A37" s="45"/>
      <c r="B37" s="46"/>
      <c r="C37" s="46"/>
      <c r="D37" s="46"/>
      <c r="E37" s="46"/>
      <c r="F37" s="46"/>
      <c r="G37" s="47"/>
      <c r="H37" s="48"/>
      <c r="I37" s="35"/>
      <c r="J37" s="35"/>
      <c r="K37" s="35"/>
      <c r="L37" s="35"/>
    </row>
    <row r="38" spans="1:12" ht="24.75" customHeight="1" x14ac:dyDescent="0.25">
      <c r="A38" s="192" t="s">
        <v>40</v>
      </c>
      <c r="B38" s="193"/>
      <c r="C38" s="193"/>
      <c r="D38" s="193"/>
      <c r="E38" s="193"/>
      <c r="F38" s="193"/>
      <c r="G38" s="194"/>
      <c r="H38" s="34"/>
      <c r="I38" s="35"/>
      <c r="J38" s="35"/>
      <c r="K38" s="35"/>
      <c r="L38" s="35"/>
    </row>
    <row r="39" spans="1:12" ht="14.25" customHeight="1" thickBot="1" x14ac:dyDescent="0.3">
      <c r="A39" s="209"/>
      <c r="B39" s="210"/>
      <c r="C39" s="210"/>
      <c r="D39" s="210"/>
      <c r="E39" s="210"/>
      <c r="F39" s="210"/>
      <c r="G39" s="36"/>
      <c r="H39" s="34"/>
      <c r="I39" s="35"/>
      <c r="J39" s="35"/>
      <c r="K39" s="35"/>
      <c r="L39" s="35"/>
    </row>
    <row r="40" spans="1:12" ht="17.100000000000001" customHeight="1" x14ac:dyDescent="0.25">
      <c r="A40" s="49">
        <v>1</v>
      </c>
      <c r="B40" s="239" t="s">
        <v>41</v>
      </c>
      <c r="C40" s="240"/>
      <c r="D40" s="240"/>
      <c r="E40" s="240"/>
      <c r="F40" s="240"/>
      <c r="G40" s="158">
        <v>1000</v>
      </c>
      <c r="H40" s="48"/>
      <c r="I40" s="35"/>
      <c r="J40" s="35"/>
      <c r="K40" s="35"/>
      <c r="L40" s="35"/>
    </row>
    <row r="41" spans="1:12" ht="17.100000000000001" customHeight="1" x14ac:dyDescent="0.25">
      <c r="A41" s="51">
        <v>2</v>
      </c>
      <c r="B41" s="224" t="s">
        <v>42</v>
      </c>
      <c r="C41" s="225"/>
      <c r="D41" s="225"/>
      <c r="E41" s="225"/>
      <c r="F41" s="226"/>
      <c r="G41" s="77">
        <v>1000</v>
      </c>
      <c r="H41" s="50"/>
      <c r="I41" s="35"/>
      <c r="J41" s="35"/>
      <c r="K41" s="35"/>
      <c r="L41" s="35"/>
    </row>
    <row r="42" spans="1:12" ht="17.100000000000001" customHeight="1" x14ac:dyDescent="0.25">
      <c r="A42" s="227">
        <v>3</v>
      </c>
      <c r="B42" s="230" t="s">
        <v>43</v>
      </c>
      <c r="C42" s="231"/>
      <c r="D42" s="231"/>
      <c r="E42" s="231"/>
      <c r="F42" s="232"/>
      <c r="G42" s="52">
        <v>6</v>
      </c>
      <c r="H42" s="50"/>
      <c r="I42" s="35"/>
      <c r="J42" s="35"/>
      <c r="K42" s="35"/>
      <c r="L42" s="35"/>
    </row>
    <row r="43" spans="1:12" ht="17.100000000000001" customHeight="1" x14ac:dyDescent="0.25">
      <c r="A43" s="228"/>
      <c r="B43" s="233"/>
      <c r="C43" s="234"/>
      <c r="D43" s="234"/>
      <c r="E43" s="234"/>
      <c r="F43" s="235"/>
      <c r="G43" s="52">
        <v>7</v>
      </c>
      <c r="H43" s="50"/>
      <c r="I43" s="35"/>
      <c r="J43" s="35"/>
      <c r="K43" s="35"/>
      <c r="L43" s="35"/>
    </row>
    <row r="44" spans="1:12" ht="17.100000000000001" customHeight="1" x14ac:dyDescent="0.25">
      <c r="A44" s="229"/>
      <c r="B44" s="236"/>
      <c r="C44" s="237"/>
      <c r="D44" s="237"/>
      <c r="E44" s="237"/>
      <c r="F44" s="238"/>
      <c r="G44" s="52">
        <v>8</v>
      </c>
      <c r="H44" s="50"/>
      <c r="I44" s="35"/>
      <c r="J44" s="35"/>
      <c r="K44" s="35"/>
      <c r="L44" s="35"/>
    </row>
    <row r="45" spans="1:12" ht="17.100000000000001" customHeight="1" x14ac:dyDescent="0.25">
      <c r="A45" s="51">
        <v>4</v>
      </c>
      <c r="B45" s="189" t="s">
        <v>44</v>
      </c>
      <c r="C45" s="190"/>
      <c r="D45" s="190"/>
      <c r="E45" s="190"/>
      <c r="F45" s="191"/>
      <c r="G45" s="53">
        <v>1</v>
      </c>
      <c r="H45" s="50"/>
      <c r="I45" s="35"/>
      <c r="J45" s="35"/>
      <c r="K45" s="35"/>
      <c r="L45" s="35"/>
    </row>
    <row r="46" spans="1:12" ht="17.100000000000001" customHeight="1" x14ac:dyDescent="0.25">
      <c r="A46" s="54">
        <v>5</v>
      </c>
      <c r="B46" s="189" t="s">
        <v>45</v>
      </c>
      <c r="C46" s="190"/>
      <c r="D46" s="190"/>
      <c r="E46" s="190"/>
      <c r="F46" s="191"/>
      <c r="G46" s="52">
        <v>8</v>
      </c>
      <c r="H46" s="50"/>
      <c r="I46" s="35"/>
      <c r="J46" s="35"/>
      <c r="K46" s="35"/>
      <c r="L46" s="35"/>
    </row>
    <row r="47" spans="1:12" ht="17.100000000000001" customHeight="1" x14ac:dyDescent="0.25">
      <c r="A47" s="51">
        <v>6</v>
      </c>
      <c r="B47" s="189" t="s">
        <v>46</v>
      </c>
      <c r="C47" s="190"/>
      <c r="D47" s="190"/>
      <c r="E47" s="190"/>
      <c r="F47" s="191"/>
      <c r="G47" s="52">
        <v>600</v>
      </c>
      <c r="H47" s="50"/>
      <c r="I47" s="35"/>
      <c r="J47" s="35"/>
      <c r="K47" s="35"/>
      <c r="L47" s="35"/>
    </row>
    <row r="48" spans="1:12" ht="17.100000000000001" customHeight="1" thickBot="1" x14ac:dyDescent="0.3">
      <c r="A48" s="55">
        <v>7</v>
      </c>
      <c r="B48" s="214" t="s">
        <v>47</v>
      </c>
      <c r="C48" s="215"/>
      <c r="D48" s="215"/>
      <c r="E48" s="215"/>
      <c r="F48" s="216"/>
      <c r="G48" s="56">
        <v>400</v>
      </c>
      <c r="H48" s="50"/>
      <c r="I48" s="35"/>
      <c r="J48" s="35"/>
      <c r="K48" s="35"/>
      <c r="L48" s="35"/>
    </row>
    <row r="49" spans="1:12" ht="9" customHeight="1" thickBot="1" x14ac:dyDescent="0.3">
      <c r="A49" s="45"/>
      <c r="B49" s="46"/>
      <c r="C49" s="46"/>
      <c r="D49" s="46"/>
      <c r="E49" s="46"/>
      <c r="F49" s="46"/>
      <c r="G49" s="47"/>
      <c r="H49" s="48"/>
      <c r="I49" s="35"/>
      <c r="J49" s="35"/>
      <c r="K49" s="35"/>
      <c r="L49" s="35"/>
    </row>
    <row r="50" spans="1:12" ht="20.25" customHeight="1" x14ac:dyDescent="0.25">
      <c r="A50" s="192" t="s">
        <v>48</v>
      </c>
      <c r="B50" s="193"/>
      <c r="C50" s="193"/>
      <c r="D50" s="193"/>
      <c r="E50" s="193"/>
      <c r="F50" s="193"/>
      <c r="G50" s="194"/>
      <c r="H50" s="34"/>
      <c r="I50" s="35"/>
      <c r="J50" s="35"/>
      <c r="K50" s="35"/>
      <c r="L50" s="35"/>
    </row>
    <row r="51" spans="1:12" ht="19.5" customHeight="1" x14ac:dyDescent="0.25">
      <c r="A51" s="207"/>
      <c r="B51" s="208"/>
      <c r="C51" s="208"/>
      <c r="D51" s="208"/>
      <c r="E51" s="208"/>
      <c r="F51" s="208"/>
      <c r="G51" s="36"/>
      <c r="H51" s="34"/>
      <c r="I51" s="35"/>
      <c r="J51" s="35"/>
      <c r="K51" s="35"/>
      <c r="L51" s="35"/>
    </row>
    <row r="52" spans="1:12" ht="12.95" customHeight="1" thickBot="1" x14ac:dyDescent="0.3">
      <c r="A52" s="209"/>
      <c r="B52" s="210"/>
      <c r="C52" s="210"/>
      <c r="D52" s="210"/>
      <c r="E52" s="210"/>
      <c r="F52" s="210"/>
      <c r="G52" s="37" t="s">
        <v>21</v>
      </c>
      <c r="H52" s="34"/>
      <c r="I52" s="35"/>
      <c r="J52" s="35"/>
      <c r="K52" s="35"/>
      <c r="L52" s="35"/>
    </row>
    <row r="53" spans="1:12" ht="33" customHeight="1" x14ac:dyDescent="0.25">
      <c r="A53" s="41">
        <v>1</v>
      </c>
      <c r="B53" s="204" t="s">
        <v>49</v>
      </c>
      <c r="C53" s="205"/>
      <c r="D53" s="205"/>
      <c r="E53" s="205"/>
      <c r="F53" s="206"/>
      <c r="G53" s="57">
        <v>2500</v>
      </c>
      <c r="H53" s="34"/>
      <c r="I53" s="35"/>
      <c r="J53" s="35"/>
      <c r="K53" s="35"/>
      <c r="L53" s="35"/>
    </row>
    <row r="54" spans="1:12" ht="17.100000000000001" customHeight="1" x14ac:dyDescent="0.25">
      <c r="A54" s="38">
        <v>2</v>
      </c>
      <c r="B54" s="201" t="s">
        <v>50</v>
      </c>
      <c r="C54" s="202"/>
      <c r="D54" s="202"/>
      <c r="E54" s="202"/>
      <c r="F54" s="203"/>
      <c r="G54" s="58">
        <v>6000</v>
      </c>
      <c r="H54" s="34"/>
      <c r="I54" s="35"/>
      <c r="J54" s="35"/>
      <c r="K54" s="35"/>
      <c r="L54" s="35"/>
    </row>
    <row r="55" spans="1:12" ht="23.25" customHeight="1" x14ac:dyDescent="0.25">
      <c r="A55" s="247" t="s">
        <v>31</v>
      </c>
      <c r="B55" s="248"/>
      <c r="C55" s="248"/>
      <c r="D55" s="248"/>
      <c r="E55" s="248"/>
      <c r="F55" s="249"/>
      <c r="G55" s="59">
        <f>SUM(G53:G54)</f>
        <v>8500</v>
      </c>
      <c r="H55" s="34"/>
      <c r="I55" s="35"/>
      <c r="J55" s="35"/>
      <c r="K55" s="35"/>
      <c r="L55" s="35"/>
    </row>
    <row r="56" spans="1:12" ht="27.75" customHeight="1" thickBot="1" x14ac:dyDescent="0.25">
      <c r="A56" s="186" t="s">
        <v>51</v>
      </c>
      <c r="B56" s="187"/>
      <c r="C56" s="187"/>
      <c r="D56" s="187"/>
      <c r="E56" s="187"/>
      <c r="F56" s="188"/>
      <c r="G56" s="40">
        <f>G55/10</f>
        <v>850</v>
      </c>
      <c r="H56" s="12"/>
      <c r="I56" s="5"/>
      <c r="J56" s="5"/>
      <c r="K56" s="5"/>
      <c r="L56" s="5"/>
    </row>
    <row r="57" spans="1:12" ht="20.45" customHeight="1" x14ac:dyDescent="0.2">
      <c r="A57" s="60"/>
      <c r="B57" s="61"/>
      <c r="C57" s="61"/>
      <c r="D57" s="61"/>
      <c r="E57" s="61"/>
      <c r="F57" s="61"/>
      <c r="G57" s="61"/>
      <c r="H57" s="62"/>
      <c r="I57" s="62"/>
      <c r="J57" s="62"/>
      <c r="K57" s="62"/>
      <c r="L57" s="63"/>
    </row>
    <row r="58" spans="1:12" ht="20.100000000000001" customHeight="1" x14ac:dyDescent="0.2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6"/>
    </row>
    <row r="59" spans="1:12" ht="20.100000000000001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6"/>
    </row>
    <row r="60" spans="1:12" ht="20.100000000000001" customHeight="1" x14ac:dyDescent="0.2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6"/>
    </row>
    <row r="61" spans="1:12" ht="20.100000000000001" customHeight="1" x14ac:dyDescent="0.2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</row>
    <row r="62" spans="1:12" ht="20.100000000000001" customHeight="1" x14ac:dyDescent="0.2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6"/>
    </row>
    <row r="63" spans="1:12" ht="20.100000000000001" customHeight="1" x14ac:dyDescent="0.2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6"/>
    </row>
    <row r="64" spans="1:12" ht="20.100000000000001" customHeight="1" x14ac:dyDescent="0.2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6"/>
    </row>
    <row r="65" spans="1:12" ht="20.100000000000001" customHeight="1" x14ac:dyDescent="0.2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6"/>
    </row>
    <row r="66" spans="1:12" ht="20.100000000000001" customHeight="1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9"/>
    </row>
  </sheetData>
  <mergeCells count="56">
    <mergeCell ref="A2:F3"/>
    <mergeCell ref="B20:F20"/>
    <mergeCell ref="B9:F9"/>
    <mergeCell ref="G9:G10"/>
    <mergeCell ref="B10:F10"/>
    <mergeCell ref="B11:F11"/>
    <mergeCell ref="B12:F12"/>
    <mergeCell ref="A9:A12"/>
    <mergeCell ref="G14:G15"/>
    <mergeCell ref="G4:G5"/>
    <mergeCell ref="B4:F4"/>
    <mergeCell ref="B27:F27"/>
    <mergeCell ref="A25:F26"/>
    <mergeCell ref="A55:F55"/>
    <mergeCell ref="B46:F46"/>
    <mergeCell ref="B45:F45"/>
    <mergeCell ref="A39:F39"/>
    <mergeCell ref="A1:G1"/>
    <mergeCell ref="B13:F13"/>
    <mergeCell ref="B8:F8"/>
    <mergeCell ref="B19:F19"/>
    <mergeCell ref="B18:F18"/>
    <mergeCell ref="B17:F17"/>
    <mergeCell ref="B14:F14"/>
    <mergeCell ref="A4:A7"/>
    <mergeCell ref="B16:F16"/>
    <mergeCell ref="B7:F7"/>
    <mergeCell ref="B6:F6"/>
    <mergeCell ref="B5:F5"/>
    <mergeCell ref="B42:F44"/>
    <mergeCell ref="B40:F40"/>
    <mergeCell ref="B34:F34"/>
    <mergeCell ref="B33:F33"/>
    <mergeCell ref="A36:F36"/>
    <mergeCell ref="A14:A19"/>
    <mergeCell ref="B35:F35"/>
    <mergeCell ref="B29:F29"/>
    <mergeCell ref="A21:F21"/>
    <mergeCell ref="B32:F32"/>
    <mergeCell ref="B15:F15"/>
    <mergeCell ref="A56:F56"/>
    <mergeCell ref="B47:F47"/>
    <mergeCell ref="A24:G24"/>
    <mergeCell ref="A23:G23"/>
    <mergeCell ref="A22:F22"/>
    <mergeCell ref="B54:F54"/>
    <mergeCell ref="B53:F53"/>
    <mergeCell ref="A51:F52"/>
    <mergeCell ref="A50:G50"/>
    <mergeCell ref="B31:F31"/>
    <mergeCell ref="B48:F48"/>
    <mergeCell ref="A38:G38"/>
    <mergeCell ref="B28:F28"/>
    <mergeCell ref="B30:F30"/>
    <mergeCell ref="B41:F41"/>
    <mergeCell ref="A42:A44"/>
  </mergeCells>
  <pageMargins left="0.75" right="0.75" top="1" bottom="1" header="0.5" footer="0.5"/>
  <pageSetup orientation="portrait"/>
  <headerFooter>
    <oddFooter>&amp;L&amp;"Helvetica,Regular"&amp;11&amp;K000000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tabSelected="1" workbookViewId="0">
      <selection activeCell="C5" sqref="C5:C6"/>
    </sheetView>
  </sheetViews>
  <sheetFormatPr defaultColWidth="6.59765625" defaultRowHeight="15" customHeight="1" x14ac:dyDescent="0.2"/>
  <cols>
    <col min="1" max="1" width="31.09765625" style="70" customWidth="1"/>
    <col min="2" max="2" width="10.69921875" style="70" customWidth="1"/>
    <col min="3" max="4" width="10.8984375" style="70" customWidth="1"/>
    <col min="5" max="256" width="6.59765625" style="70" customWidth="1"/>
  </cols>
  <sheetData>
    <row r="1" spans="1:9" ht="21" customHeight="1" x14ac:dyDescent="0.2">
      <c r="A1" s="192" t="s">
        <v>52</v>
      </c>
      <c r="B1" s="284"/>
      <c r="C1" s="284"/>
      <c r="D1" s="284"/>
      <c r="E1" s="62"/>
      <c r="F1" s="62"/>
      <c r="G1" s="62"/>
      <c r="H1" s="62"/>
      <c r="I1" s="63"/>
    </row>
    <row r="2" spans="1:9" ht="15.75" customHeight="1" x14ac:dyDescent="0.2">
      <c r="A2" s="289"/>
      <c r="B2" s="282"/>
      <c r="C2" s="283"/>
      <c r="D2" s="283"/>
      <c r="E2" s="65"/>
      <c r="F2" s="65"/>
      <c r="G2" s="65"/>
      <c r="H2" s="65"/>
      <c r="I2" s="66"/>
    </row>
    <row r="3" spans="1:9" ht="16.5" customHeight="1" x14ac:dyDescent="0.2">
      <c r="A3" s="290"/>
      <c r="B3" s="71">
        <v>6</v>
      </c>
      <c r="C3" s="71">
        <v>7</v>
      </c>
      <c r="D3" s="71">
        <v>8</v>
      </c>
      <c r="E3" s="72"/>
      <c r="F3" s="65"/>
      <c r="G3" s="65"/>
      <c r="H3" s="65"/>
      <c r="I3" s="66"/>
    </row>
    <row r="4" spans="1:9" ht="15.95" customHeight="1" x14ac:dyDescent="0.2">
      <c r="A4" s="73" t="s">
        <v>53</v>
      </c>
      <c r="B4" s="74">
        <v>16</v>
      </c>
      <c r="C4" s="74">
        <v>16</v>
      </c>
      <c r="D4" s="74">
        <v>16</v>
      </c>
      <c r="E4" s="72"/>
      <c r="F4" s="65"/>
      <c r="G4" s="65"/>
      <c r="H4" s="65"/>
      <c r="I4" s="66"/>
    </row>
    <row r="5" spans="1:9" ht="15.95" customHeight="1" x14ac:dyDescent="0.2">
      <c r="A5" s="75" t="s">
        <v>9</v>
      </c>
      <c r="B5" s="285">
        <v>4500</v>
      </c>
      <c r="C5" s="285">
        <v>4500</v>
      </c>
      <c r="D5" s="285">
        <v>4500</v>
      </c>
      <c r="E5" s="72"/>
      <c r="F5" s="65"/>
      <c r="G5" s="65"/>
      <c r="H5" s="65"/>
      <c r="I5" s="66"/>
    </row>
    <row r="6" spans="1:9" ht="15.95" customHeight="1" x14ac:dyDescent="0.2">
      <c r="A6" s="76" t="s">
        <v>54</v>
      </c>
      <c r="B6" s="286"/>
      <c r="C6" s="286"/>
      <c r="D6" s="286"/>
      <c r="E6" s="72"/>
      <c r="F6" s="65"/>
      <c r="G6" s="65"/>
      <c r="H6" s="65"/>
      <c r="I6" s="66"/>
    </row>
    <row r="7" spans="1:9" ht="15.95" customHeight="1" x14ac:dyDescent="0.2">
      <c r="A7" s="78" t="s">
        <v>7</v>
      </c>
      <c r="B7" s="79">
        <v>8</v>
      </c>
      <c r="C7" s="79">
        <v>8</v>
      </c>
      <c r="D7" s="79">
        <v>8</v>
      </c>
      <c r="E7" s="72"/>
      <c r="F7" s="65"/>
      <c r="G7" s="65"/>
      <c r="H7" s="65"/>
      <c r="I7" s="66"/>
    </row>
    <row r="8" spans="1:9" ht="15.95" customHeight="1" x14ac:dyDescent="0.2">
      <c r="A8" s="80" t="s">
        <v>55</v>
      </c>
      <c r="B8" s="81">
        <v>500</v>
      </c>
      <c r="C8" s="81">
        <v>500</v>
      </c>
      <c r="D8" s="81">
        <v>500</v>
      </c>
      <c r="E8" s="72"/>
      <c r="F8" s="65"/>
      <c r="G8" s="65"/>
      <c r="H8" s="65"/>
      <c r="I8" s="66"/>
    </row>
    <row r="9" spans="1:9" ht="18.75" customHeight="1" x14ac:dyDescent="0.25">
      <c r="A9" s="287"/>
      <c r="B9" s="288"/>
      <c r="C9" s="288"/>
      <c r="D9" s="288"/>
      <c r="E9" s="65"/>
      <c r="F9" s="65"/>
      <c r="G9" s="65"/>
      <c r="H9" s="65"/>
      <c r="I9" s="66"/>
    </row>
    <row r="10" spans="1:9" ht="30.75" customHeight="1" x14ac:dyDescent="0.2">
      <c r="A10" s="192" t="s">
        <v>56</v>
      </c>
      <c r="B10" s="284"/>
      <c r="C10" s="284"/>
      <c r="D10" s="284"/>
      <c r="E10" s="65"/>
      <c r="F10" s="65"/>
      <c r="G10" s="65"/>
      <c r="H10" s="65"/>
      <c r="I10" s="66"/>
    </row>
    <row r="11" spans="1:9" ht="17.45" customHeight="1" x14ac:dyDescent="0.2">
      <c r="A11" s="280"/>
      <c r="B11" s="282"/>
      <c r="C11" s="283"/>
      <c r="D11" s="283"/>
      <c r="E11" s="65"/>
      <c r="F11" s="65"/>
      <c r="G11" s="65"/>
      <c r="H11" s="65"/>
      <c r="I11" s="66"/>
    </row>
    <row r="12" spans="1:9" ht="17.45" customHeight="1" x14ac:dyDescent="0.2">
      <c r="A12" s="281"/>
      <c r="B12" s="71">
        <v>6</v>
      </c>
      <c r="C12" s="71">
        <v>7</v>
      </c>
      <c r="D12" s="71">
        <v>8</v>
      </c>
      <c r="E12" s="72"/>
      <c r="F12" s="65"/>
      <c r="G12" s="65"/>
      <c r="H12" s="65"/>
      <c r="I12" s="66"/>
    </row>
    <row r="13" spans="1:9" ht="17.100000000000001" customHeight="1" x14ac:dyDescent="0.2">
      <c r="A13" s="82" t="s">
        <v>57</v>
      </c>
      <c r="B13" s="83">
        <f>B3*B5*B4*0.3</f>
        <v>129600</v>
      </c>
      <c r="C13" s="83">
        <f>C3*C5*C4*0.3</f>
        <v>151200</v>
      </c>
      <c r="D13" s="83">
        <f>D3*D5*D4*0.3</f>
        <v>172800</v>
      </c>
      <c r="E13" s="72"/>
      <c r="F13" s="65"/>
      <c r="G13" s="65"/>
      <c r="H13" s="65"/>
      <c r="I13" s="66"/>
    </row>
    <row r="14" spans="1:9" ht="17.100000000000001" customHeight="1" x14ac:dyDescent="0.2">
      <c r="A14" s="84" t="s">
        <v>101</v>
      </c>
      <c r="B14" s="83">
        <f>B3*B5*B4*0.75</f>
        <v>324000</v>
      </c>
      <c r="C14" s="83">
        <f>C3*C5*C4*0.75</f>
        <v>378000</v>
      </c>
      <c r="D14" s="83">
        <f>D3*D5*D4*0.75</f>
        <v>432000</v>
      </c>
      <c r="E14" s="72"/>
      <c r="F14" s="65"/>
      <c r="G14" s="65"/>
      <c r="H14" s="65"/>
      <c r="I14" s="66"/>
    </row>
    <row r="15" spans="1:9" ht="17.100000000000001" customHeight="1" x14ac:dyDescent="0.2">
      <c r="A15" s="84" t="s">
        <v>102</v>
      </c>
      <c r="B15" s="83">
        <f>B4*B5*B3*0.9</f>
        <v>388800</v>
      </c>
      <c r="C15" s="83">
        <f>C4*C5*C3*0.9</f>
        <v>453600</v>
      </c>
      <c r="D15" s="83">
        <f>D4*D5*D3*0.9</f>
        <v>518400</v>
      </c>
      <c r="E15" s="72"/>
      <c r="F15" s="65"/>
      <c r="G15" s="65"/>
      <c r="H15" s="65"/>
      <c r="I15" s="66"/>
    </row>
  </sheetData>
  <mergeCells count="10">
    <mergeCell ref="A11:A12"/>
    <mergeCell ref="B11:D11"/>
    <mergeCell ref="A10:D10"/>
    <mergeCell ref="A1:D1"/>
    <mergeCell ref="D5:D6"/>
    <mergeCell ref="A9:D9"/>
    <mergeCell ref="B5:B6"/>
    <mergeCell ref="C5:C6"/>
    <mergeCell ref="A2:A3"/>
    <mergeCell ref="B2:D2"/>
  </mergeCells>
  <pageMargins left="0.75" right="0.75" top="1" bottom="1" header="0.5" footer="0.5"/>
  <pageSetup orientation="portrait"/>
  <headerFooter>
    <oddFooter>&amp;L&amp;"Helvetica,Regular"&amp;11&amp;K000000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showGridLines="0" topLeftCell="A28" workbookViewId="0">
      <selection activeCell="L46" sqref="L46"/>
    </sheetView>
  </sheetViews>
  <sheetFormatPr defaultColWidth="6.59765625" defaultRowHeight="15" customHeight="1" x14ac:dyDescent="0.2"/>
  <cols>
    <col min="1" max="1" width="17" style="87" customWidth="1"/>
    <col min="2" max="11" width="7.69921875" style="87" customWidth="1"/>
    <col min="12" max="256" width="6.59765625" style="87" customWidth="1"/>
  </cols>
  <sheetData>
    <row r="1" spans="1:17" ht="46.5" customHeight="1" x14ac:dyDescent="0.2">
      <c r="A1" s="192" t="s">
        <v>58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"/>
      <c r="M1" s="5"/>
      <c r="N1" s="88"/>
      <c r="O1" s="62"/>
      <c r="P1" s="62"/>
      <c r="Q1" s="63"/>
    </row>
    <row r="2" spans="1:17" ht="34.5" customHeight="1" x14ac:dyDescent="0.2">
      <c r="A2" s="296" t="s">
        <v>103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4"/>
      <c r="M2" s="5"/>
      <c r="N2" s="64"/>
      <c r="O2" s="65"/>
      <c r="P2" s="65"/>
      <c r="Q2" s="66"/>
    </row>
    <row r="3" spans="1:17" ht="26.25" customHeight="1" x14ac:dyDescent="0.25">
      <c r="A3" s="89"/>
      <c r="B3" s="90" t="s">
        <v>59</v>
      </c>
      <c r="C3" s="90" t="s">
        <v>60</v>
      </c>
      <c r="D3" s="90" t="s">
        <v>61</v>
      </c>
      <c r="E3" s="90" t="s">
        <v>62</v>
      </c>
      <c r="F3" s="90" t="s">
        <v>63</v>
      </c>
      <c r="G3" s="90" t="s">
        <v>64</v>
      </c>
      <c r="H3" s="90" t="s">
        <v>65</v>
      </c>
      <c r="I3" s="90" t="s">
        <v>66</v>
      </c>
      <c r="J3" s="90" t="s">
        <v>67</v>
      </c>
      <c r="K3" s="90" t="s">
        <v>68</v>
      </c>
      <c r="L3" s="91"/>
      <c r="M3" s="5"/>
      <c r="N3" s="64"/>
      <c r="O3" s="65"/>
      <c r="P3" s="65"/>
      <c r="Q3" s="66"/>
    </row>
    <row r="4" spans="1:17" ht="15" hidden="1" customHeight="1" x14ac:dyDescent="0.25">
      <c r="A4" s="89"/>
      <c r="B4" s="92">
        <v>1</v>
      </c>
      <c r="C4" s="92">
        <v>2</v>
      </c>
      <c r="D4" s="92">
        <v>3</v>
      </c>
      <c r="E4" s="92">
        <v>4</v>
      </c>
      <c r="F4" s="93">
        <v>5</v>
      </c>
      <c r="G4" s="94">
        <v>6</v>
      </c>
      <c r="H4" s="94">
        <v>7</v>
      </c>
      <c r="I4" s="94">
        <v>8</v>
      </c>
      <c r="J4" s="94">
        <v>9</v>
      </c>
      <c r="K4" s="94">
        <v>10</v>
      </c>
      <c r="L4" s="12"/>
      <c r="M4" s="5"/>
      <c r="N4" s="64"/>
      <c r="O4" s="65"/>
      <c r="P4" s="65"/>
      <c r="Q4" s="66"/>
    </row>
    <row r="5" spans="1:17" ht="19.5" customHeight="1" x14ac:dyDescent="0.2">
      <c r="A5" s="95" t="s">
        <v>69</v>
      </c>
      <c r="B5" s="96">
        <f>Доходы!B13</f>
        <v>129600</v>
      </c>
      <c r="C5" s="96">
        <f>Доходы!B14</f>
        <v>324000</v>
      </c>
      <c r="D5" s="96">
        <f>Доходы!B15</f>
        <v>388800</v>
      </c>
      <c r="E5" s="96">
        <f>D5</f>
        <v>388800</v>
      </c>
      <c r="F5" s="96">
        <f t="shared" ref="F5:K6" si="0">E5</f>
        <v>388800</v>
      </c>
      <c r="G5" s="96">
        <f t="shared" si="0"/>
        <v>388800</v>
      </c>
      <c r="H5" s="96">
        <f t="shared" si="0"/>
        <v>388800</v>
      </c>
      <c r="I5" s="96">
        <f t="shared" si="0"/>
        <v>388800</v>
      </c>
      <c r="J5" s="96">
        <f t="shared" si="0"/>
        <v>388800</v>
      </c>
      <c r="K5" s="96">
        <f t="shared" si="0"/>
        <v>388800</v>
      </c>
      <c r="L5" s="91"/>
      <c r="M5" s="5"/>
      <c r="N5" s="64"/>
      <c r="O5" s="65"/>
      <c r="P5" s="65"/>
      <c r="Q5" s="66"/>
    </row>
    <row r="6" spans="1:17" ht="81.75" customHeight="1" x14ac:dyDescent="0.2">
      <c r="A6" s="97" t="s">
        <v>70</v>
      </c>
      <c r="B6" s="98">
        <f>(B5-Расходы!G34)*0.06</f>
        <v>7660.2333499999995</v>
      </c>
      <c r="C6" s="98">
        <f>(C5-Расходы!G34)*0.06</f>
        <v>19324.233349999999</v>
      </c>
      <c r="D6" s="98">
        <f>(D5-Расходы!G34)*0.06</f>
        <v>23212.233349999999</v>
      </c>
      <c r="E6" s="98">
        <f>D6</f>
        <v>23212.233349999999</v>
      </c>
      <c r="F6" s="98">
        <f t="shared" si="0"/>
        <v>23212.233349999999</v>
      </c>
      <c r="G6" s="98">
        <f t="shared" si="0"/>
        <v>23212.233349999999</v>
      </c>
      <c r="H6" s="98">
        <f t="shared" si="0"/>
        <v>23212.233349999999</v>
      </c>
      <c r="I6" s="98">
        <f t="shared" si="0"/>
        <v>23212.233349999999</v>
      </c>
      <c r="J6" s="98">
        <f t="shared" si="0"/>
        <v>23212.233349999999</v>
      </c>
      <c r="K6" s="98">
        <f t="shared" si="0"/>
        <v>23212.233349999999</v>
      </c>
      <c r="L6" s="91"/>
      <c r="M6" s="5"/>
      <c r="N6" s="64"/>
      <c r="O6" s="65"/>
      <c r="P6" s="65"/>
      <c r="Q6" s="66"/>
    </row>
    <row r="7" spans="1:17" ht="31.5" customHeight="1" x14ac:dyDescent="0.2">
      <c r="A7" s="97" t="s">
        <v>71</v>
      </c>
      <c r="B7" s="98">
        <f t="shared" ref="B7:K7" si="1">B9+B10</f>
        <v>96000</v>
      </c>
      <c r="C7" s="98">
        <f t="shared" si="1"/>
        <v>96000</v>
      </c>
      <c r="D7" s="98">
        <f t="shared" si="1"/>
        <v>96000</v>
      </c>
      <c r="E7" s="98">
        <f t="shared" si="1"/>
        <v>96000</v>
      </c>
      <c r="F7" s="98">
        <f t="shared" si="1"/>
        <v>96000</v>
      </c>
      <c r="G7" s="98">
        <f t="shared" si="1"/>
        <v>96000</v>
      </c>
      <c r="H7" s="98">
        <f t="shared" si="1"/>
        <v>96000</v>
      </c>
      <c r="I7" s="98">
        <f t="shared" si="1"/>
        <v>96000</v>
      </c>
      <c r="J7" s="98">
        <f t="shared" si="1"/>
        <v>96000</v>
      </c>
      <c r="K7" s="98">
        <f t="shared" si="1"/>
        <v>96000</v>
      </c>
      <c r="L7" s="91"/>
      <c r="M7" s="5"/>
      <c r="N7" s="64"/>
      <c r="O7" s="65"/>
      <c r="P7" s="65"/>
      <c r="Q7" s="66"/>
    </row>
    <row r="8" spans="1:17" ht="12.75" customHeight="1" x14ac:dyDescent="0.2">
      <c r="A8" s="99" t="s">
        <v>72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91"/>
      <c r="M8" s="5"/>
      <c r="N8" s="64"/>
      <c r="O8" s="65"/>
      <c r="P8" s="65"/>
      <c r="Q8" s="66"/>
    </row>
    <row r="9" spans="1:17" ht="15" customHeight="1" x14ac:dyDescent="0.2">
      <c r="A9" s="99" t="s">
        <v>73</v>
      </c>
      <c r="B9" s="100">
        <f>Расходы!G40*Расходы!G42*Расходы!G45*Расходы!G46</f>
        <v>48000</v>
      </c>
      <c r="C9" s="100">
        <f t="shared" ref="C9:F10" si="2">B9</f>
        <v>48000</v>
      </c>
      <c r="D9" s="100">
        <f t="shared" si="2"/>
        <v>48000</v>
      </c>
      <c r="E9" s="100">
        <f t="shared" si="2"/>
        <v>48000</v>
      </c>
      <c r="F9" s="100">
        <f t="shared" si="2"/>
        <v>48000</v>
      </c>
      <c r="G9" s="100">
        <f>Расходы!G41*Расходы!G42*Расходы!G45*Расходы!G46</f>
        <v>48000</v>
      </c>
      <c r="H9" s="100">
        <f t="shared" ref="H9:K10" si="3">G9</f>
        <v>48000</v>
      </c>
      <c r="I9" s="100">
        <f t="shared" si="3"/>
        <v>48000</v>
      </c>
      <c r="J9" s="100">
        <f t="shared" si="3"/>
        <v>48000</v>
      </c>
      <c r="K9" s="100">
        <f t="shared" si="3"/>
        <v>48000</v>
      </c>
      <c r="L9" s="91"/>
      <c r="M9" s="5"/>
      <c r="N9" s="64"/>
      <c r="O9" s="65"/>
      <c r="P9" s="65"/>
      <c r="Q9" s="66"/>
    </row>
    <row r="10" spans="1:17" ht="15" customHeight="1" x14ac:dyDescent="0.2">
      <c r="A10" s="101" t="s">
        <v>74</v>
      </c>
      <c r="B10" s="102">
        <f>(SUM(Расходы!G47:G48))*(Доходы!B7)*Доходы!B3</f>
        <v>48000</v>
      </c>
      <c r="C10" s="102">
        <f t="shared" si="2"/>
        <v>48000</v>
      </c>
      <c r="D10" s="102">
        <f t="shared" si="2"/>
        <v>48000</v>
      </c>
      <c r="E10" s="102">
        <f t="shared" si="2"/>
        <v>48000</v>
      </c>
      <c r="F10" s="102">
        <f t="shared" si="2"/>
        <v>48000</v>
      </c>
      <c r="G10" s="102">
        <f>F10</f>
        <v>48000</v>
      </c>
      <c r="H10" s="102">
        <f t="shared" si="3"/>
        <v>48000</v>
      </c>
      <c r="I10" s="102">
        <f t="shared" si="3"/>
        <v>48000</v>
      </c>
      <c r="J10" s="102">
        <f t="shared" si="3"/>
        <v>48000</v>
      </c>
      <c r="K10" s="102">
        <f t="shared" si="3"/>
        <v>48000</v>
      </c>
      <c r="L10" s="91"/>
      <c r="M10" s="5"/>
      <c r="N10" s="64"/>
      <c r="O10" s="65"/>
      <c r="P10" s="65"/>
      <c r="Q10" s="66"/>
    </row>
    <row r="11" spans="1:17" ht="24.95" customHeight="1" x14ac:dyDescent="0.2">
      <c r="A11" s="95" t="s">
        <v>75</v>
      </c>
      <c r="B11" s="96">
        <f t="shared" ref="B11:K11" si="4">B5-B6-B7</f>
        <v>25939.766650000005</v>
      </c>
      <c r="C11" s="96">
        <f t="shared" si="4"/>
        <v>208675.76665000001</v>
      </c>
      <c r="D11" s="96">
        <f t="shared" si="4"/>
        <v>269587.76665000001</v>
      </c>
      <c r="E11" s="96">
        <f>E5-E6-E7</f>
        <v>269587.76665000001</v>
      </c>
      <c r="F11" s="96">
        <f t="shared" si="4"/>
        <v>269587.76665000001</v>
      </c>
      <c r="G11" s="96">
        <f t="shared" si="4"/>
        <v>269587.76665000001</v>
      </c>
      <c r="H11" s="96">
        <f t="shared" si="4"/>
        <v>269587.76665000001</v>
      </c>
      <c r="I11" s="96">
        <f t="shared" si="4"/>
        <v>269587.76665000001</v>
      </c>
      <c r="J11" s="96">
        <f t="shared" si="4"/>
        <v>269587.76665000001</v>
      </c>
      <c r="K11" s="96">
        <f t="shared" si="4"/>
        <v>269587.76665000001</v>
      </c>
      <c r="L11" s="91"/>
      <c r="M11" s="5"/>
      <c r="N11" s="64"/>
      <c r="O11" s="65"/>
      <c r="P11" s="65"/>
      <c r="Q11" s="66"/>
    </row>
    <row r="12" spans="1:17" ht="45" customHeight="1" x14ac:dyDescent="0.25">
      <c r="A12" s="103" t="s">
        <v>76</v>
      </c>
      <c r="B12" s="98">
        <f>Расходы!G36</f>
        <v>89229.444166666668</v>
      </c>
      <c r="C12" s="98">
        <f>B12</f>
        <v>89229.444166666668</v>
      </c>
      <c r="D12" s="98">
        <f>B12</f>
        <v>89229.444166666668</v>
      </c>
      <c r="E12" s="98">
        <f>Расходы!G36</f>
        <v>89229.444166666668</v>
      </c>
      <c r="F12" s="98">
        <f t="shared" ref="F12:K14" si="5">E12</f>
        <v>89229.444166666668</v>
      </c>
      <c r="G12" s="98">
        <f t="shared" si="5"/>
        <v>89229.444166666668</v>
      </c>
      <c r="H12" s="98">
        <f t="shared" si="5"/>
        <v>89229.444166666668</v>
      </c>
      <c r="I12" s="98">
        <f t="shared" si="5"/>
        <v>89229.444166666668</v>
      </c>
      <c r="J12" s="98">
        <f t="shared" si="5"/>
        <v>89229.444166666668</v>
      </c>
      <c r="K12" s="98">
        <f t="shared" si="5"/>
        <v>89229.444166666668</v>
      </c>
      <c r="L12" s="91"/>
      <c r="M12" s="5"/>
      <c r="N12" s="64"/>
      <c r="O12" s="65"/>
      <c r="P12" s="65"/>
      <c r="Q12" s="66"/>
    </row>
    <row r="13" spans="1:17" ht="28.5" customHeight="1" x14ac:dyDescent="0.25">
      <c r="A13" s="103" t="s">
        <v>77</v>
      </c>
      <c r="B13" s="98">
        <f>Расходы!G22</f>
        <v>49943</v>
      </c>
      <c r="C13" s="98">
        <f>B13</f>
        <v>49943</v>
      </c>
      <c r="D13" s="98">
        <f>C13</f>
        <v>49943</v>
      </c>
      <c r="E13" s="98">
        <f>D13</f>
        <v>49943</v>
      </c>
      <c r="F13" s="98">
        <f t="shared" si="5"/>
        <v>49943</v>
      </c>
      <c r="G13" s="98">
        <f t="shared" si="5"/>
        <v>49943</v>
      </c>
      <c r="H13" s="98">
        <f t="shared" si="5"/>
        <v>49943</v>
      </c>
      <c r="I13" s="98">
        <f t="shared" si="5"/>
        <v>49943</v>
      </c>
      <c r="J13" s="98">
        <f t="shared" si="5"/>
        <v>49943</v>
      </c>
      <c r="K13" s="98">
        <f t="shared" si="5"/>
        <v>49943</v>
      </c>
      <c r="L13" s="91"/>
      <c r="M13" s="5"/>
      <c r="N13" s="64"/>
      <c r="O13" s="65"/>
      <c r="P13" s="65"/>
      <c r="Q13" s="66"/>
    </row>
    <row r="14" spans="1:17" ht="30" customHeight="1" x14ac:dyDescent="0.25">
      <c r="A14" s="104" t="s">
        <v>78</v>
      </c>
      <c r="B14" s="105">
        <f>(Расходы!G55)/10</f>
        <v>850</v>
      </c>
      <c r="C14" s="105">
        <f>B14</f>
        <v>850</v>
      </c>
      <c r="D14" s="105">
        <f>C14</f>
        <v>850</v>
      </c>
      <c r="E14" s="105">
        <f>D14</f>
        <v>850</v>
      </c>
      <c r="F14" s="105">
        <f t="shared" si="5"/>
        <v>850</v>
      </c>
      <c r="G14" s="105">
        <f t="shared" si="5"/>
        <v>850</v>
      </c>
      <c r="H14" s="105">
        <f t="shared" si="5"/>
        <v>850</v>
      </c>
      <c r="I14" s="105">
        <f t="shared" si="5"/>
        <v>850</v>
      </c>
      <c r="J14" s="105">
        <f t="shared" si="5"/>
        <v>850</v>
      </c>
      <c r="K14" s="105">
        <f t="shared" si="5"/>
        <v>850</v>
      </c>
      <c r="L14" s="91"/>
      <c r="M14" s="5"/>
      <c r="N14" s="64"/>
      <c r="O14" s="65"/>
      <c r="P14" s="65"/>
      <c r="Q14" s="66"/>
    </row>
    <row r="15" spans="1:17" ht="24.95" customHeight="1" x14ac:dyDescent="0.2">
      <c r="A15" s="106" t="s">
        <v>79</v>
      </c>
      <c r="B15" s="107">
        <f t="shared" ref="B15:K15" si="6">B11-B12-B13-B14</f>
        <v>-114082.67751666666</v>
      </c>
      <c r="C15" s="107">
        <f t="shared" si="6"/>
        <v>68653.322483333337</v>
      </c>
      <c r="D15" s="107">
        <f t="shared" si="6"/>
        <v>129565.32248333335</v>
      </c>
      <c r="E15" s="107">
        <f t="shared" si="6"/>
        <v>129565.32248333335</v>
      </c>
      <c r="F15" s="107">
        <f t="shared" si="6"/>
        <v>129565.32248333335</v>
      </c>
      <c r="G15" s="107">
        <f t="shared" si="6"/>
        <v>129565.32248333335</v>
      </c>
      <c r="H15" s="107">
        <f t="shared" si="6"/>
        <v>129565.32248333335</v>
      </c>
      <c r="I15" s="107">
        <f t="shared" si="6"/>
        <v>129565.32248333335</v>
      </c>
      <c r="J15" s="107">
        <f t="shared" si="6"/>
        <v>129565.32248333335</v>
      </c>
      <c r="K15" s="107">
        <f t="shared" si="6"/>
        <v>129565.32248333335</v>
      </c>
      <c r="L15" s="91"/>
      <c r="M15" s="5"/>
      <c r="N15" s="64"/>
      <c r="O15" s="65"/>
      <c r="P15" s="65"/>
      <c r="Q15" s="66"/>
    </row>
    <row r="16" spans="1:17" ht="31.5" customHeight="1" x14ac:dyDescent="0.25">
      <c r="A16" s="108" t="s">
        <v>80</v>
      </c>
      <c r="B16" s="107">
        <f>B15</f>
        <v>-114082.67751666666</v>
      </c>
      <c r="C16" s="107">
        <f t="shared" ref="C16:K16" si="7">B16+C15</f>
        <v>-45429.355033333326</v>
      </c>
      <c r="D16" s="107">
        <f t="shared" si="7"/>
        <v>84135.967450000026</v>
      </c>
      <c r="E16" s="107">
        <f t="shared" si="7"/>
        <v>213701.28993333338</v>
      </c>
      <c r="F16" s="107">
        <f t="shared" si="7"/>
        <v>343266.6124166667</v>
      </c>
      <c r="G16" s="107">
        <f t="shared" si="7"/>
        <v>472831.93490000005</v>
      </c>
      <c r="H16" s="107">
        <f t="shared" si="7"/>
        <v>602397.2573833334</v>
      </c>
      <c r="I16" s="107">
        <f t="shared" si="7"/>
        <v>731962.57986666681</v>
      </c>
      <c r="J16" s="107">
        <f t="shared" si="7"/>
        <v>861527.90235000011</v>
      </c>
      <c r="K16" s="107">
        <f t="shared" si="7"/>
        <v>991093.2248333334</v>
      </c>
      <c r="L16" s="91"/>
      <c r="M16" s="5"/>
      <c r="N16" s="64"/>
      <c r="O16" s="65"/>
      <c r="P16" s="65"/>
      <c r="Q16" s="66"/>
    </row>
    <row r="17" spans="1:17" ht="22.5" customHeight="1" x14ac:dyDescent="0.25">
      <c r="A17" s="108" t="s">
        <v>81</v>
      </c>
      <c r="B17" s="107">
        <f>Расходы!G21</f>
        <v>499430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91"/>
      <c r="M17" s="5"/>
      <c r="N17" s="64"/>
      <c r="O17" s="65"/>
      <c r="P17" s="65"/>
      <c r="Q17" s="66"/>
    </row>
    <row r="18" spans="1:17" ht="48" customHeight="1" x14ac:dyDescent="0.25">
      <c r="A18" s="108" t="s">
        <v>82</v>
      </c>
      <c r="B18" s="107">
        <f>B16-B17</f>
        <v>-613512.67751666671</v>
      </c>
      <c r="C18" s="107">
        <f t="shared" ref="C18:K18" si="8">B18+C15</f>
        <v>-544859.35503333341</v>
      </c>
      <c r="D18" s="107">
        <f t="shared" si="8"/>
        <v>-415294.03255000006</v>
      </c>
      <c r="E18" s="107">
        <f t="shared" si="8"/>
        <v>-285728.71006666671</v>
      </c>
      <c r="F18" s="107">
        <f t="shared" si="8"/>
        <v>-156163.38758333336</v>
      </c>
      <c r="G18" s="107">
        <f t="shared" si="8"/>
        <v>-26598.065100000007</v>
      </c>
      <c r="H18" s="107">
        <f t="shared" si="8"/>
        <v>102967.25738333334</v>
      </c>
      <c r="I18" s="107">
        <f t="shared" si="8"/>
        <v>232532.5798666667</v>
      </c>
      <c r="J18" s="107">
        <f t="shared" si="8"/>
        <v>362097.90235000005</v>
      </c>
      <c r="K18" s="107">
        <f t="shared" si="8"/>
        <v>491663.2248333334</v>
      </c>
      <c r="L18" s="91"/>
      <c r="M18" s="5"/>
      <c r="N18" s="64"/>
      <c r="O18" s="65"/>
      <c r="P18" s="65"/>
      <c r="Q18" s="66"/>
    </row>
    <row r="19" spans="1:17" ht="30.75" customHeight="1" x14ac:dyDescent="0.2">
      <c r="A19" s="109" t="s">
        <v>83</v>
      </c>
      <c r="B19" s="110" t="str">
        <f>IF(B18&lt;0,"",B4)</f>
        <v/>
      </c>
      <c r="C19" s="110" t="str">
        <f t="shared" ref="C19:K19" si="9">IF(C18&lt;0,"",IF(B18&gt;0,"",C4))</f>
        <v/>
      </c>
      <c r="D19" s="110" t="str">
        <f t="shared" si="9"/>
        <v/>
      </c>
      <c r="E19" s="110" t="str">
        <f t="shared" si="9"/>
        <v/>
      </c>
      <c r="F19" s="110" t="str">
        <f t="shared" si="9"/>
        <v/>
      </c>
      <c r="G19" s="110" t="str">
        <f t="shared" si="9"/>
        <v/>
      </c>
      <c r="H19" s="110">
        <f t="shared" si="9"/>
        <v>7</v>
      </c>
      <c r="I19" s="110" t="str">
        <f t="shared" si="9"/>
        <v/>
      </c>
      <c r="J19" s="110" t="str">
        <f t="shared" si="9"/>
        <v/>
      </c>
      <c r="K19" s="110" t="str">
        <f t="shared" si="9"/>
        <v/>
      </c>
      <c r="L19" s="91"/>
      <c r="M19" s="5"/>
      <c r="N19" s="64"/>
      <c r="O19" s="65"/>
      <c r="P19" s="65"/>
      <c r="Q19" s="66"/>
    </row>
    <row r="20" spans="1:17" ht="20.25" hidden="1" customHeight="1" x14ac:dyDescent="0.25">
      <c r="A20" s="111"/>
      <c r="B20" s="112">
        <f t="shared" ref="B20:K20" si="10">IF(B19="",0,B19)</f>
        <v>0</v>
      </c>
      <c r="C20" s="112">
        <f t="shared" si="10"/>
        <v>0</v>
      </c>
      <c r="D20" s="112">
        <f t="shared" si="10"/>
        <v>0</v>
      </c>
      <c r="E20" s="112">
        <f t="shared" si="10"/>
        <v>0</v>
      </c>
      <c r="F20" s="112">
        <f t="shared" si="10"/>
        <v>0</v>
      </c>
      <c r="G20" s="112">
        <f t="shared" si="10"/>
        <v>0</v>
      </c>
      <c r="H20" s="112">
        <f t="shared" si="10"/>
        <v>7</v>
      </c>
      <c r="I20" s="112">
        <f t="shared" si="10"/>
        <v>0</v>
      </c>
      <c r="J20" s="112">
        <f t="shared" si="10"/>
        <v>0</v>
      </c>
      <c r="K20" s="112">
        <f t="shared" si="10"/>
        <v>0</v>
      </c>
      <c r="L20" s="113">
        <f>SUM(B20:K20)</f>
        <v>7</v>
      </c>
      <c r="M20" s="5"/>
      <c r="N20" s="64"/>
      <c r="O20" s="65"/>
      <c r="P20" s="65"/>
      <c r="Q20" s="66"/>
    </row>
    <row r="21" spans="1:17" ht="8.25" customHeight="1" x14ac:dyDescent="0.25">
      <c r="A21" s="291"/>
      <c r="B21" s="292"/>
      <c r="C21" s="292"/>
      <c r="D21" s="292"/>
      <c r="E21" s="292"/>
      <c r="F21" s="293"/>
      <c r="G21" s="9"/>
      <c r="H21" s="114"/>
      <c r="I21" s="114"/>
      <c r="J21" s="114"/>
      <c r="K21" s="114"/>
      <c r="L21" s="5"/>
      <c r="M21" s="5"/>
      <c r="N21" s="64"/>
      <c r="O21" s="65"/>
      <c r="P21" s="65"/>
      <c r="Q21" s="66"/>
    </row>
    <row r="22" spans="1:17" ht="32.25" customHeight="1" x14ac:dyDescent="0.2">
      <c r="A22" s="294" t="s">
        <v>107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4"/>
      <c r="M22" s="5"/>
      <c r="N22" s="64"/>
      <c r="O22" s="65"/>
      <c r="P22" s="65"/>
      <c r="Q22" s="66"/>
    </row>
    <row r="23" spans="1:17" ht="28.5" customHeight="1" x14ac:dyDescent="0.25">
      <c r="A23" s="89"/>
      <c r="B23" s="90" t="s">
        <v>59</v>
      </c>
      <c r="C23" s="90" t="s">
        <v>60</v>
      </c>
      <c r="D23" s="90" t="s">
        <v>61</v>
      </c>
      <c r="E23" s="90" t="s">
        <v>62</v>
      </c>
      <c r="F23" s="90" t="s">
        <v>63</v>
      </c>
      <c r="G23" s="90" t="s">
        <v>64</v>
      </c>
      <c r="H23" s="90" t="s">
        <v>65</v>
      </c>
      <c r="I23" s="90" t="s">
        <v>66</v>
      </c>
      <c r="J23" s="90" t="s">
        <v>67</v>
      </c>
      <c r="K23" s="90" t="s">
        <v>68</v>
      </c>
      <c r="L23" s="91"/>
      <c r="M23" s="5"/>
      <c r="N23" s="64"/>
      <c r="O23" s="65"/>
      <c r="P23" s="65"/>
      <c r="Q23" s="66"/>
    </row>
    <row r="24" spans="1:17" ht="29.25" hidden="1" customHeight="1" x14ac:dyDescent="0.25">
      <c r="A24" s="115"/>
      <c r="B24" s="116">
        <v>1</v>
      </c>
      <c r="C24" s="116">
        <v>2</v>
      </c>
      <c r="D24" s="116">
        <v>3</v>
      </c>
      <c r="E24" s="116">
        <v>4</v>
      </c>
      <c r="F24" s="116">
        <v>5</v>
      </c>
      <c r="G24" s="116">
        <v>6</v>
      </c>
      <c r="H24" s="116">
        <v>7</v>
      </c>
      <c r="I24" s="116">
        <v>8</v>
      </c>
      <c r="J24" s="116">
        <v>9</v>
      </c>
      <c r="K24" s="116">
        <v>10</v>
      </c>
      <c r="L24" s="4"/>
      <c r="M24" s="5"/>
      <c r="N24" s="64"/>
      <c r="O24" s="65"/>
      <c r="P24" s="65"/>
      <c r="Q24" s="66"/>
    </row>
    <row r="25" spans="1:17" ht="21.75" customHeight="1" x14ac:dyDescent="0.2">
      <c r="A25" s="117" t="s">
        <v>69</v>
      </c>
      <c r="B25" s="118">
        <f>Доходы!C13</f>
        <v>151200</v>
      </c>
      <c r="C25" s="118">
        <f>Доходы!C14</f>
        <v>378000</v>
      </c>
      <c r="D25" s="118">
        <f>Доходы!C15</f>
        <v>453600</v>
      </c>
      <c r="E25" s="118">
        <f>D25</f>
        <v>453600</v>
      </c>
      <c r="F25" s="118">
        <f t="shared" ref="F25:K26" si="11">E25</f>
        <v>453600</v>
      </c>
      <c r="G25" s="118">
        <f t="shared" si="11"/>
        <v>453600</v>
      </c>
      <c r="H25" s="118">
        <f t="shared" si="11"/>
        <v>453600</v>
      </c>
      <c r="I25" s="118">
        <f t="shared" si="11"/>
        <v>453600</v>
      </c>
      <c r="J25" s="118">
        <f t="shared" si="11"/>
        <v>453600</v>
      </c>
      <c r="K25" s="118">
        <f t="shared" si="11"/>
        <v>453600</v>
      </c>
      <c r="L25" s="91"/>
      <c r="M25" s="5"/>
      <c r="N25" s="64"/>
      <c r="O25" s="65"/>
      <c r="P25" s="65"/>
      <c r="Q25" s="66"/>
    </row>
    <row r="26" spans="1:17" ht="63" customHeight="1" x14ac:dyDescent="0.2">
      <c r="A26" s="97" t="s">
        <v>70</v>
      </c>
      <c r="B26" s="98">
        <f>(B25-Расходы!G34)*0.06</f>
        <v>8956.2333500000004</v>
      </c>
      <c r="C26" s="98">
        <f>(C25-Расходы!G34)*0.06</f>
        <v>22564.233349999999</v>
      </c>
      <c r="D26" s="98">
        <f>(D25-Расходы!G34)*0.06</f>
        <v>27100.233349999999</v>
      </c>
      <c r="E26" s="98">
        <f>D26</f>
        <v>27100.233349999999</v>
      </c>
      <c r="F26" s="98">
        <f t="shared" si="11"/>
        <v>27100.233349999999</v>
      </c>
      <c r="G26" s="98">
        <f t="shared" si="11"/>
        <v>27100.233349999999</v>
      </c>
      <c r="H26" s="98">
        <f t="shared" si="11"/>
        <v>27100.233349999999</v>
      </c>
      <c r="I26" s="98">
        <f t="shared" si="11"/>
        <v>27100.233349999999</v>
      </c>
      <c r="J26" s="98">
        <f t="shared" si="11"/>
        <v>27100.233349999999</v>
      </c>
      <c r="K26" s="98">
        <f t="shared" si="11"/>
        <v>27100.233349999999</v>
      </c>
      <c r="L26" s="91"/>
      <c r="M26" s="5"/>
      <c r="N26" s="64"/>
      <c r="O26" s="65"/>
      <c r="P26" s="65"/>
      <c r="Q26" s="66"/>
    </row>
    <row r="27" spans="1:17" ht="31.5" customHeight="1" x14ac:dyDescent="0.2">
      <c r="A27" s="97" t="s">
        <v>71</v>
      </c>
      <c r="B27" s="98">
        <f t="shared" ref="B27:K27" si="12">B29+B30</f>
        <v>112000</v>
      </c>
      <c r="C27" s="98">
        <f t="shared" si="12"/>
        <v>112000</v>
      </c>
      <c r="D27" s="98">
        <f t="shared" si="12"/>
        <v>112000</v>
      </c>
      <c r="E27" s="98">
        <f t="shared" si="12"/>
        <v>112000</v>
      </c>
      <c r="F27" s="98">
        <f t="shared" si="12"/>
        <v>112000</v>
      </c>
      <c r="G27" s="98">
        <f t="shared" si="12"/>
        <v>112000</v>
      </c>
      <c r="H27" s="98">
        <f t="shared" si="12"/>
        <v>112000</v>
      </c>
      <c r="I27" s="98">
        <f t="shared" si="12"/>
        <v>112000</v>
      </c>
      <c r="J27" s="98">
        <f t="shared" si="12"/>
        <v>112000</v>
      </c>
      <c r="K27" s="98">
        <f t="shared" si="12"/>
        <v>112000</v>
      </c>
      <c r="L27" s="91"/>
      <c r="M27" s="5"/>
      <c r="N27" s="64"/>
      <c r="O27" s="65"/>
      <c r="P27" s="65"/>
      <c r="Q27" s="66"/>
    </row>
    <row r="28" spans="1:17" ht="20.100000000000001" customHeight="1" x14ac:dyDescent="0.2">
      <c r="A28" s="99" t="s">
        <v>72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91"/>
      <c r="M28" s="5"/>
      <c r="N28" s="64"/>
      <c r="O28" s="65"/>
      <c r="P28" s="65"/>
      <c r="Q28" s="66"/>
    </row>
    <row r="29" spans="1:17" ht="20.100000000000001" customHeight="1" x14ac:dyDescent="0.2">
      <c r="A29" s="99" t="s">
        <v>73</v>
      </c>
      <c r="B29" s="100">
        <f>Расходы!G40*Расходы!G43*Расходы!G46*Расходы!G45</f>
        <v>56000</v>
      </c>
      <c r="C29" s="100">
        <f t="shared" ref="C29:F30" si="13">B29</f>
        <v>56000</v>
      </c>
      <c r="D29" s="100">
        <f t="shared" si="13"/>
        <v>56000</v>
      </c>
      <c r="E29" s="100">
        <f t="shared" si="13"/>
        <v>56000</v>
      </c>
      <c r="F29" s="100">
        <f t="shared" si="13"/>
        <v>56000</v>
      </c>
      <c r="G29" s="100">
        <f>Расходы!G41*Расходы!G43*Расходы!G45*Расходы!G46</f>
        <v>56000</v>
      </c>
      <c r="H29" s="100">
        <f t="shared" ref="H29:K30" si="14">G29</f>
        <v>56000</v>
      </c>
      <c r="I29" s="100">
        <f t="shared" si="14"/>
        <v>56000</v>
      </c>
      <c r="J29" s="100">
        <f t="shared" si="14"/>
        <v>56000</v>
      </c>
      <c r="K29" s="100">
        <f t="shared" si="14"/>
        <v>56000</v>
      </c>
      <c r="L29" s="91"/>
      <c r="M29" s="5"/>
      <c r="N29" s="64"/>
      <c r="O29" s="65"/>
      <c r="P29" s="65"/>
      <c r="Q29" s="66"/>
    </row>
    <row r="30" spans="1:17" ht="15.75" customHeight="1" x14ac:dyDescent="0.2">
      <c r="A30" s="101" t="s">
        <v>74</v>
      </c>
      <c r="B30" s="102">
        <f>(SUM(Расходы!G47:G48))*(Доходы!B7)*Доходы!C3</f>
        <v>56000</v>
      </c>
      <c r="C30" s="102">
        <f t="shared" si="13"/>
        <v>56000</v>
      </c>
      <c r="D30" s="102">
        <f t="shared" si="13"/>
        <v>56000</v>
      </c>
      <c r="E30" s="102">
        <f t="shared" si="13"/>
        <v>56000</v>
      </c>
      <c r="F30" s="102">
        <f t="shared" si="13"/>
        <v>56000</v>
      </c>
      <c r="G30" s="102">
        <f>F30</f>
        <v>56000</v>
      </c>
      <c r="H30" s="102">
        <f t="shared" si="14"/>
        <v>56000</v>
      </c>
      <c r="I30" s="102">
        <f t="shared" si="14"/>
        <v>56000</v>
      </c>
      <c r="J30" s="102">
        <f t="shared" si="14"/>
        <v>56000</v>
      </c>
      <c r="K30" s="102">
        <f t="shared" si="14"/>
        <v>56000</v>
      </c>
      <c r="L30" s="91"/>
      <c r="M30" s="5"/>
      <c r="N30" s="64"/>
      <c r="O30" s="65"/>
      <c r="P30" s="65"/>
      <c r="Q30" s="66"/>
    </row>
    <row r="31" spans="1:17" ht="24.95" customHeight="1" x14ac:dyDescent="0.2">
      <c r="A31" s="95" t="s">
        <v>75</v>
      </c>
      <c r="B31" s="96">
        <f t="shared" ref="B31:K31" si="15">B25-B26-B27</f>
        <v>30243.766650000005</v>
      </c>
      <c r="C31" s="96">
        <f t="shared" si="15"/>
        <v>243435.76665000001</v>
      </c>
      <c r="D31" s="96">
        <f t="shared" si="15"/>
        <v>314499.76665000001</v>
      </c>
      <c r="E31" s="96">
        <f t="shared" si="15"/>
        <v>314499.76665000001</v>
      </c>
      <c r="F31" s="96">
        <f t="shared" si="15"/>
        <v>314499.76665000001</v>
      </c>
      <c r="G31" s="96">
        <f t="shared" si="15"/>
        <v>314499.76665000001</v>
      </c>
      <c r="H31" s="96">
        <f t="shared" si="15"/>
        <v>314499.76665000001</v>
      </c>
      <c r="I31" s="96">
        <f t="shared" si="15"/>
        <v>314499.76665000001</v>
      </c>
      <c r="J31" s="96">
        <f t="shared" si="15"/>
        <v>314499.76665000001</v>
      </c>
      <c r="K31" s="96">
        <f t="shared" si="15"/>
        <v>314499.76665000001</v>
      </c>
      <c r="L31" s="91"/>
      <c r="M31" s="5"/>
      <c r="N31" s="64"/>
      <c r="O31" s="65"/>
      <c r="P31" s="65"/>
      <c r="Q31" s="66"/>
    </row>
    <row r="32" spans="1:17" ht="45.75" customHeight="1" x14ac:dyDescent="0.25">
      <c r="A32" s="103" t="s">
        <v>76</v>
      </c>
      <c r="B32" s="98">
        <f>Расходы!G36</f>
        <v>89229.444166666668</v>
      </c>
      <c r="C32" s="98">
        <f>B32</f>
        <v>89229.444166666668</v>
      </c>
      <c r="D32" s="98">
        <f>Расходы!G36</f>
        <v>89229.444166666668</v>
      </c>
      <c r="E32" s="98">
        <f t="shared" ref="E32:K34" si="16">D32</f>
        <v>89229.444166666668</v>
      </c>
      <c r="F32" s="98">
        <f t="shared" si="16"/>
        <v>89229.444166666668</v>
      </c>
      <c r="G32" s="98">
        <f t="shared" si="16"/>
        <v>89229.444166666668</v>
      </c>
      <c r="H32" s="98">
        <f t="shared" si="16"/>
        <v>89229.444166666668</v>
      </c>
      <c r="I32" s="98">
        <f t="shared" si="16"/>
        <v>89229.444166666668</v>
      </c>
      <c r="J32" s="98">
        <f t="shared" si="16"/>
        <v>89229.444166666668</v>
      </c>
      <c r="K32" s="98">
        <f t="shared" si="16"/>
        <v>89229.444166666668</v>
      </c>
      <c r="L32" s="91"/>
      <c r="M32" s="5"/>
      <c r="N32" s="64"/>
      <c r="O32" s="65"/>
      <c r="P32" s="65"/>
      <c r="Q32" s="66"/>
    </row>
    <row r="33" spans="1:17" ht="30" customHeight="1" x14ac:dyDescent="0.25">
      <c r="A33" s="103" t="s">
        <v>77</v>
      </c>
      <c r="B33" s="98">
        <f>Расходы!G22</f>
        <v>49943</v>
      </c>
      <c r="C33" s="98">
        <f>B33</f>
        <v>49943</v>
      </c>
      <c r="D33" s="98">
        <f>C33</f>
        <v>49943</v>
      </c>
      <c r="E33" s="98">
        <f t="shared" si="16"/>
        <v>49943</v>
      </c>
      <c r="F33" s="98">
        <f t="shared" si="16"/>
        <v>49943</v>
      </c>
      <c r="G33" s="98">
        <f t="shared" si="16"/>
        <v>49943</v>
      </c>
      <c r="H33" s="98">
        <f t="shared" si="16"/>
        <v>49943</v>
      </c>
      <c r="I33" s="98">
        <f t="shared" si="16"/>
        <v>49943</v>
      </c>
      <c r="J33" s="98">
        <f t="shared" si="16"/>
        <v>49943</v>
      </c>
      <c r="K33" s="98">
        <f t="shared" si="16"/>
        <v>49943</v>
      </c>
      <c r="L33" s="91"/>
      <c r="M33" s="5"/>
      <c r="N33" s="64"/>
      <c r="O33" s="65"/>
      <c r="P33" s="65"/>
      <c r="Q33" s="66"/>
    </row>
    <row r="34" spans="1:17" ht="30" customHeight="1" x14ac:dyDescent="0.25">
      <c r="A34" s="104" t="s">
        <v>78</v>
      </c>
      <c r="B34" s="105">
        <f>Расходы!G55/10</f>
        <v>850</v>
      </c>
      <c r="C34" s="105">
        <f>B34</f>
        <v>850</v>
      </c>
      <c r="D34" s="105">
        <f>C34</f>
        <v>850</v>
      </c>
      <c r="E34" s="105">
        <f t="shared" si="16"/>
        <v>850</v>
      </c>
      <c r="F34" s="105">
        <f t="shared" si="16"/>
        <v>850</v>
      </c>
      <c r="G34" s="105">
        <f t="shared" si="16"/>
        <v>850</v>
      </c>
      <c r="H34" s="105">
        <f t="shared" si="16"/>
        <v>850</v>
      </c>
      <c r="I34" s="105">
        <f t="shared" si="16"/>
        <v>850</v>
      </c>
      <c r="J34" s="105">
        <f t="shared" si="16"/>
        <v>850</v>
      </c>
      <c r="K34" s="105">
        <f t="shared" si="16"/>
        <v>850</v>
      </c>
      <c r="L34" s="91"/>
      <c r="M34" s="5"/>
      <c r="N34" s="64"/>
      <c r="O34" s="65"/>
      <c r="P34" s="65"/>
      <c r="Q34" s="66"/>
    </row>
    <row r="35" spans="1:17" ht="22.5" customHeight="1" x14ac:dyDescent="0.2">
      <c r="A35" s="106" t="s">
        <v>79</v>
      </c>
      <c r="B35" s="107">
        <f t="shared" ref="B35:K35" si="17">B31-B32-B33-B34</f>
        <v>-109778.67751666666</v>
      </c>
      <c r="C35" s="107">
        <f t="shared" si="17"/>
        <v>103413.32248333335</v>
      </c>
      <c r="D35" s="107">
        <f t="shared" si="17"/>
        <v>174477.32248333335</v>
      </c>
      <c r="E35" s="107">
        <f t="shared" si="17"/>
        <v>174477.32248333335</v>
      </c>
      <c r="F35" s="107">
        <f t="shared" si="17"/>
        <v>174477.32248333335</v>
      </c>
      <c r="G35" s="107">
        <f t="shared" si="17"/>
        <v>174477.32248333335</v>
      </c>
      <c r="H35" s="107">
        <f t="shared" si="17"/>
        <v>174477.32248333335</v>
      </c>
      <c r="I35" s="107">
        <f t="shared" si="17"/>
        <v>174477.32248333335</v>
      </c>
      <c r="J35" s="107">
        <f t="shared" si="17"/>
        <v>174477.32248333335</v>
      </c>
      <c r="K35" s="107">
        <f t="shared" si="17"/>
        <v>174477.32248333335</v>
      </c>
      <c r="L35" s="91"/>
      <c r="M35" s="5"/>
      <c r="N35" s="64"/>
      <c r="O35" s="65"/>
      <c r="P35" s="65"/>
      <c r="Q35" s="66"/>
    </row>
    <row r="36" spans="1:17" ht="30" customHeight="1" x14ac:dyDescent="0.25">
      <c r="A36" s="108" t="s">
        <v>80</v>
      </c>
      <c r="B36" s="107">
        <f>B35</f>
        <v>-109778.67751666666</v>
      </c>
      <c r="C36" s="107">
        <f t="shared" ref="C36:K36" si="18">B36+C35</f>
        <v>-6365.3550333333114</v>
      </c>
      <c r="D36" s="107">
        <f t="shared" si="18"/>
        <v>168111.96745000005</v>
      </c>
      <c r="E36" s="107">
        <f t="shared" si="18"/>
        <v>342589.28993333341</v>
      </c>
      <c r="F36" s="119">
        <f t="shared" si="18"/>
        <v>517066.61241666676</v>
      </c>
      <c r="G36" s="120">
        <f t="shared" si="18"/>
        <v>691543.93490000011</v>
      </c>
      <c r="H36" s="107">
        <f t="shared" si="18"/>
        <v>866021.25738333352</v>
      </c>
      <c r="I36" s="107">
        <f t="shared" si="18"/>
        <v>1040498.5798666668</v>
      </c>
      <c r="J36" s="107">
        <f t="shared" si="18"/>
        <v>1214975.9023500001</v>
      </c>
      <c r="K36" s="107">
        <f t="shared" si="18"/>
        <v>1389453.2248333334</v>
      </c>
      <c r="L36" s="91"/>
      <c r="M36" s="5"/>
      <c r="N36" s="64"/>
      <c r="O36" s="65"/>
      <c r="P36" s="65"/>
      <c r="Q36" s="66"/>
    </row>
    <row r="37" spans="1:17" ht="21.75" customHeight="1" x14ac:dyDescent="0.2">
      <c r="A37" s="121" t="s">
        <v>81</v>
      </c>
      <c r="B37" s="107">
        <f>Расходы!G21</f>
        <v>499430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91"/>
      <c r="M37" s="5"/>
      <c r="N37" s="64"/>
      <c r="O37" s="65"/>
      <c r="P37" s="65"/>
      <c r="Q37" s="66"/>
    </row>
    <row r="38" spans="1:17" ht="29.25" customHeight="1" x14ac:dyDescent="0.25">
      <c r="A38" s="108" t="s">
        <v>82</v>
      </c>
      <c r="B38" s="107">
        <f>B36-B37</f>
        <v>-609208.67751666671</v>
      </c>
      <c r="C38" s="107">
        <f t="shared" ref="C38:K38" si="19">B38+C35</f>
        <v>-505795.35503333336</v>
      </c>
      <c r="D38" s="107">
        <f t="shared" si="19"/>
        <v>-331318.03255</v>
      </c>
      <c r="E38" s="107">
        <f t="shared" si="19"/>
        <v>-156840.71006666665</v>
      </c>
      <c r="F38" s="119">
        <f t="shared" si="19"/>
        <v>17636.6124166667</v>
      </c>
      <c r="G38" s="120">
        <f t="shared" si="19"/>
        <v>192113.93490000005</v>
      </c>
      <c r="H38" s="107">
        <f t="shared" si="19"/>
        <v>366591.2573833334</v>
      </c>
      <c r="I38" s="107">
        <f t="shared" si="19"/>
        <v>541068.57986666681</v>
      </c>
      <c r="J38" s="107">
        <f t="shared" si="19"/>
        <v>715545.90235000011</v>
      </c>
      <c r="K38" s="107">
        <f t="shared" si="19"/>
        <v>890023.2248333334</v>
      </c>
      <c r="L38" s="91"/>
      <c r="M38" s="5"/>
      <c r="N38" s="64"/>
      <c r="O38" s="65"/>
      <c r="P38" s="65"/>
      <c r="Q38" s="66"/>
    </row>
    <row r="39" spans="1:17" ht="33.75" customHeight="1" x14ac:dyDescent="0.2">
      <c r="A39" s="109" t="s">
        <v>83</v>
      </c>
      <c r="B39" s="122"/>
      <c r="C39" s="110" t="str">
        <f t="shared" ref="C39:J39" si="20">IF(C38&lt;0,"",IF(B38&gt;0,"",C24))</f>
        <v/>
      </c>
      <c r="D39" s="110" t="str">
        <f t="shared" si="20"/>
        <v/>
      </c>
      <c r="E39" s="110" t="str">
        <f t="shared" si="20"/>
        <v/>
      </c>
      <c r="F39" s="110">
        <f t="shared" si="20"/>
        <v>5</v>
      </c>
      <c r="G39" s="110" t="str">
        <f t="shared" si="20"/>
        <v/>
      </c>
      <c r="H39" s="110" t="str">
        <f t="shared" si="20"/>
        <v/>
      </c>
      <c r="I39" s="110" t="str">
        <f t="shared" si="20"/>
        <v/>
      </c>
      <c r="J39" s="110" t="str">
        <f t="shared" si="20"/>
        <v/>
      </c>
      <c r="K39" s="122"/>
      <c r="L39" s="91"/>
      <c r="M39" s="5"/>
      <c r="N39" s="64"/>
      <c r="O39" s="65"/>
      <c r="P39" s="65"/>
      <c r="Q39" s="66"/>
    </row>
    <row r="40" spans="1:17" ht="15" hidden="1" customHeight="1" x14ac:dyDescent="0.25">
      <c r="A40" s="22"/>
      <c r="B40" s="112">
        <f t="shared" ref="B40:K40" si="21">IF(B39="",0,B39)</f>
        <v>0</v>
      </c>
      <c r="C40" s="112">
        <f t="shared" si="21"/>
        <v>0</v>
      </c>
      <c r="D40" s="112">
        <f t="shared" si="21"/>
        <v>0</v>
      </c>
      <c r="E40" s="112">
        <f t="shared" si="21"/>
        <v>0</v>
      </c>
      <c r="F40" s="112">
        <f t="shared" si="21"/>
        <v>5</v>
      </c>
      <c r="G40" s="112">
        <f t="shared" si="21"/>
        <v>0</v>
      </c>
      <c r="H40" s="112">
        <f t="shared" si="21"/>
        <v>0</v>
      </c>
      <c r="I40" s="112">
        <f t="shared" si="21"/>
        <v>0</v>
      </c>
      <c r="J40" s="112">
        <f t="shared" si="21"/>
        <v>0</v>
      </c>
      <c r="K40" s="112">
        <f t="shared" si="21"/>
        <v>0</v>
      </c>
      <c r="L40" s="113">
        <f>SUM(B40:K40)</f>
        <v>5</v>
      </c>
      <c r="M40" s="5"/>
      <c r="N40" s="64"/>
      <c r="O40" s="65"/>
      <c r="P40" s="65"/>
      <c r="Q40" s="66"/>
    </row>
    <row r="41" spans="1:17" ht="9" customHeight="1" x14ac:dyDescent="0.25">
      <c r="A41" s="291"/>
      <c r="B41" s="292"/>
      <c r="C41" s="292"/>
      <c r="D41" s="292"/>
      <c r="E41" s="292"/>
      <c r="F41" s="293"/>
      <c r="G41" s="114"/>
      <c r="H41" s="114"/>
      <c r="I41" s="114"/>
      <c r="J41" s="114"/>
      <c r="K41" s="114"/>
      <c r="L41" s="5"/>
      <c r="M41" s="5"/>
      <c r="N41" s="64"/>
      <c r="O41" s="65"/>
      <c r="P41" s="65"/>
      <c r="Q41" s="66"/>
    </row>
    <row r="42" spans="1:17" ht="32.25" customHeight="1" x14ac:dyDescent="0.2">
      <c r="A42" s="294" t="s">
        <v>108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4"/>
      <c r="M42" s="5"/>
      <c r="N42" s="123"/>
      <c r="O42" s="124"/>
      <c r="P42" s="124"/>
      <c r="Q42" s="125"/>
    </row>
    <row r="43" spans="1:17" ht="28.5" customHeight="1" x14ac:dyDescent="0.25">
      <c r="A43" s="89"/>
      <c r="B43" s="90" t="s">
        <v>59</v>
      </c>
      <c r="C43" s="90" t="s">
        <v>60</v>
      </c>
      <c r="D43" s="90" t="s">
        <v>61</v>
      </c>
      <c r="E43" s="90" t="s">
        <v>62</v>
      </c>
      <c r="F43" s="90" t="s">
        <v>63</v>
      </c>
      <c r="G43" s="90" t="s">
        <v>64</v>
      </c>
      <c r="H43" s="90" t="s">
        <v>65</v>
      </c>
      <c r="I43" s="90" t="s">
        <v>66</v>
      </c>
      <c r="J43" s="90" t="s">
        <v>67</v>
      </c>
      <c r="K43" s="90" t="s">
        <v>68</v>
      </c>
      <c r="L43" s="91"/>
      <c r="M43" s="5"/>
      <c r="N43" s="123"/>
      <c r="O43" s="124"/>
      <c r="P43" s="124"/>
      <c r="Q43" s="125"/>
    </row>
    <row r="44" spans="1:17" ht="29.25" hidden="1" customHeight="1" x14ac:dyDescent="0.25">
      <c r="A44" s="115"/>
      <c r="B44" s="116">
        <v>1</v>
      </c>
      <c r="C44" s="116">
        <v>2</v>
      </c>
      <c r="D44" s="116">
        <v>3</v>
      </c>
      <c r="E44" s="116">
        <v>4</v>
      </c>
      <c r="F44" s="116">
        <v>5</v>
      </c>
      <c r="G44" s="116">
        <v>6</v>
      </c>
      <c r="H44" s="116">
        <v>7</v>
      </c>
      <c r="I44" s="116">
        <v>8</v>
      </c>
      <c r="J44" s="116">
        <v>9</v>
      </c>
      <c r="K44" s="116">
        <v>10</v>
      </c>
      <c r="L44" s="4"/>
      <c r="M44" s="5"/>
      <c r="N44" s="123"/>
      <c r="O44" s="124"/>
      <c r="P44" s="124"/>
      <c r="Q44" s="125"/>
    </row>
    <row r="45" spans="1:17" ht="21.75" customHeight="1" x14ac:dyDescent="0.2">
      <c r="A45" s="117" t="s">
        <v>69</v>
      </c>
      <c r="B45" s="118">
        <f>Доходы!D13</f>
        <v>172800</v>
      </c>
      <c r="C45" s="118">
        <f>Доходы!D14</f>
        <v>432000</v>
      </c>
      <c r="D45" s="118">
        <f>Доходы!D15</f>
        <v>518400</v>
      </c>
      <c r="E45" s="118">
        <f>D45</f>
        <v>518400</v>
      </c>
      <c r="F45" s="118">
        <f t="shared" ref="F45:K46" si="22">E45</f>
        <v>518400</v>
      </c>
      <c r="G45" s="118">
        <f t="shared" si="22"/>
        <v>518400</v>
      </c>
      <c r="H45" s="118">
        <f t="shared" si="22"/>
        <v>518400</v>
      </c>
      <c r="I45" s="118">
        <f t="shared" si="22"/>
        <v>518400</v>
      </c>
      <c r="J45" s="118">
        <f t="shared" si="22"/>
        <v>518400</v>
      </c>
      <c r="K45" s="118">
        <f t="shared" si="22"/>
        <v>518400</v>
      </c>
      <c r="L45" s="91"/>
      <c r="M45" s="5"/>
      <c r="N45" s="123"/>
      <c r="O45" s="124"/>
      <c r="P45" s="124"/>
      <c r="Q45" s="125"/>
    </row>
    <row r="46" spans="1:17" ht="63" customHeight="1" x14ac:dyDescent="0.2">
      <c r="A46" s="97" t="s">
        <v>70</v>
      </c>
      <c r="B46" s="98">
        <f>(B45-Расходы!G54)*0.06</f>
        <v>10008</v>
      </c>
      <c r="C46" s="98">
        <f>(C45-Расходы!G54)*0.06</f>
        <v>25560</v>
      </c>
      <c r="D46" s="98">
        <f>(D45-Расходы!G54)*0.06</f>
        <v>30744</v>
      </c>
      <c r="E46" s="98">
        <f>D46</f>
        <v>30744</v>
      </c>
      <c r="F46" s="98">
        <f t="shared" si="22"/>
        <v>30744</v>
      </c>
      <c r="G46" s="98">
        <f t="shared" si="22"/>
        <v>30744</v>
      </c>
      <c r="H46" s="98">
        <f t="shared" si="22"/>
        <v>30744</v>
      </c>
      <c r="I46" s="98">
        <f t="shared" si="22"/>
        <v>30744</v>
      </c>
      <c r="J46" s="98">
        <f t="shared" si="22"/>
        <v>30744</v>
      </c>
      <c r="K46" s="98">
        <f t="shared" si="22"/>
        <v>30744</v>
      </c>
      <c r="L46" s="91"/>
      <c r="M46" s="5"/>
      <c r="N46" s="123"/>
      <c r="O46" s="124"/>
      <c r="P46" s="124"/>
      <c r="Q46" s="125"/>
    </row>
    <row r="47" spans="1:17" ht="31.5" customHeight="1" x14ac:dyDescent="0.2">
      <c r="A47" s="97" t="s">
        <v>71</v>
      </c>
      <c r="B47" s="98">
        <f t="shared" ref="B47:K47" si="23">B49+B50</f>
        <v>128000</v>
      </c>
      <c r="C47" s="98">
        <f t="shared" si="23"/>
        <v>128000</v>
      </c>
      <c r="D47" s="98">
        <f t="shared" si="23"/>
        <v>128000</v>
      </c>
      <c r="E47" s="98">
        <f t="shared" si="23"/>
        <v>128000</v>
      </c>
      <c r="F47" s="98">
        <f t="shared" si="23"/>
        <v>128000</v>
      </c>
      <c r="G47" s="98">
        <f t="shared" si="23"/>
        <v>64000</v>
      </c>
      <c r="H47" s="98">
        <f t="shared" si="23"/>
        <v>64000</v>
      </c>
      <c r="I47" s="98">
        <f t="shared" si="23"/>
        <v>64000</v>
      </c>
      <c r="J47" s="98">
        <f t="shared" si="23"/>
        <v>64000</v>
      </c>
      <c r="K47" s="98">
        <f t="shared" si="23"/>
        <v>64000</v>
      </c>
      <c r="L47" s="91"/>
      <c r="M47" s="5"/>
      <c r="N47" s="123"/>
      <c r="O47" s="124"/>
      <c r="P47" s="124"/>
      <c r="Q47" s="125"/>
    </row>
    <row r="48" spans="1:17" ht="20.100000000000001" customHeight="1" x14ac:dyDescent="0.2">
      <c r="A48" s="99" t="s">
        <v>72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91"/>
      <c r="M48" s="5"/>
      <c r="N48" s="123"/>
      <c r="O48" s="124"/>
      <c r="P48" s="124"/>
      <c r="Q48" s="125"/>
    </row>
    <row r="49" spans="1:17" ht="20.100000000000001" customHeight="1" x14ac:dyDescent="0.2">
      <c r="A49" s="99" t="s">
        <v>73</v>
      </c>
      <c r="B49" s="100">
        <f>Расходы!G40*Расходы!G44*Расходы!G45*Расходы!G46</f>
        <v>64000</v>
      </c>
      <c r="C49" s="100">
        <f t="shared" ref="C49:F50" si="24">B49</f>
        <v>64000</v>
      </c>
      <c r="D49" s="100">
        <f t="shared" si="24"/>
        <v>64000</v>
      </c>
      <c r="E49" s="100">
        <f t="shared" si="24"/>
        <v>64000</v>
      </c>
      <c r="F49" s="100">
        <f t="shared" si="24"/>
        <v>64000</v>
      </c>
      <c r="G49" s="100">
        <f>Расходы!G61*Расходы!G63*Расходы!G65*Расходы!G66</f>
        <v>0</v>
      </c>
      <c r="H49" s="100">
        <f t="shared" ref="H49:K50" si="25">G49</f>
        <v>0</v>
      </c>
      <c r="I49" s="100">
        <f t="shared" si="25"/>
        <v>0</v>
      </c>
      <c r="J49" s="100">
        <f t="shared" si="25"/>
        <v>0</v>
      </c>
      <c r="K49" s="100">
        <f t="shared" si="25"/>
        <v>0</v>
      </c>
      <c r="L49" s="91"/>
      <c r="M49" s="5"/>
      <c r="N49" s="123"/>
      <c r="O49" s="124"/>
      <c r="P49" s="124"/>
      <c r="Q49" s="125"/>
    </row>
    <row r="50" spans="1:17" ht="15.75" customHeight="1" x14ac:dyDescent="0.2">
      <c r="A50" s="101" t="s">
        <v>74</v>
      </c>
      <c r="B50" s="102">
        <f>(SUM(Расходы!G47:G48))*(Доходы!D7)*Доходы!D3</f>
        <v>64000</v>
      </c>
      <c r="C50" s="102">
        <f t="shared" si="24"/>
        <v>64000</v>
      </c>
      <c r="D50" s="102">
        <f t="shared" si="24"/>
        <v>64000</v>
      </c>
      <c r="E50" s="102">
        <f t="shared" si="24"/>
        <v>64000</v>
      </c>
      <c r="F50" s="102">
        <f t="shared" si="24"/>
        <v>64000</v>
      </c>
      <c r="G50" s="102">
        <f>F50</f>
        <v>64000</v>
      </c>
      <c r="H50" s="102">
        <f t="shared" si="25"/>
        <v>64000</v>
      </c>
      <c r="I50" s="102">
        <f t="shared" si="25"/>
        <v>64000</v>
      </c>
      <c r="J50" s="102">
        <f t="shared" si="25"/>
        <v>64000</v>
      </c>
      <c r="K50" s="102">
        <f t="shared" si="25"/>
        <v>64000</v>
      </c>
      <c r="L50" s="91"/>
      <c r="M50" s="5"/>
      <c r="N50" s="123"/>
      <c r="O50" s="124"/>
      <c r="P50" s="124"/>
      <c r="Q50" s="125"/>
    </row>
    <row r="51" spans="1:17" ht="24.95" customHeight="1" x14ac:dyDescent="0.2">
      <c r="A51" s="95" t="s">
        <v>75</v>
      </c>
      <c r="B51" s="96">
        <f t="shared" ref="B51:K51" si="26">B45-B46-B47</f>
        <v>34792</v>
      </c>
      <c r="C51" s="96">
        <f t="shared" si="26"/>
        <v>278440</v>
      </c>
      <c r="D51" s="96">
        <f t="shared" si="26"/>
        <v>359656</v>
      </c>
      <c r="E51" s="96">
        <f t="shared" si="26"/>
        <v>359656</v>
      </c>
      <c r="F51" s="96">
        <f t="shared" si="26"/>
        <v>359656</v>
      </c>
      <c r="G51" s="96">
        <f t="shared" si="26"/>
        <v>423656</v>
      </c>
      <c r="H51" s="96">
        <f t="shared" si="26"/>
        <v>423656</v>
      </c>
      <c r="I51" s="96">
        <f t="shared" si="26"/>
        <v>423656</v>
      </c>
      <c r="J51" s="96">
        <f t="shared" si="26"/>
        <v>423656</v>
      </c>
      <c r="K51" s="96">
        <f t="shared" si="26"/>
        <v>423656</v>
      </c>
      <c r="L51" s="91"/>
      <c r="M51" s="5"/>
      <c r="N51" s="123"/>
      <c r="O51" s="124"/>
      <c r="P51" s="124"/>
      <c r="Q51" s="125"/>
    </row>
    <row r="52" spans="1:17" ht="45.75" customHeight="1" x14ac:dyDescent="0.25">
      <c r="A52" s="103" t="s">
        <v>76</v>
      </c>
      <c r="B52" s="98">
        <f>Расходы!G56</f>
        <v>850</v>
      </c>
      <c r="C52" s="98">
        <f>B52</f>
        <v>850</v>
      </c>
      <c r="D52" s="98">
        <f>Расходы!G56</f>
        <v>850</v>
      </c>
      <c r="E52" s="98">
        <f t="shared" ref="E52:K54" si="27">D52</f>
        <v>850</v>
      </c>
      <c r="F52" s="98">
        <f t="shared" si="27"/>
        <v>850</v>
      </c>
      <c r="G52" s="98">
        <f t="shared" si="27"/>
        <v>850</v>
      </c>
      <c r="H52" s="98">
        <f t="shared" si="27"/>
        <v>850</v>
      </c>
      <c r="I52" s="98">
        <f t="shared" si="27"/>
        <v>850</v>
      </c>
      <c r="J52" s="98">
        <f t="shared" si="27"/>
        <v>850</v>
      </c>
      <c r="K52" s="98">
        <f t="shared" si="27"/>
        <v>850</v>
      </c>
      <c r="L52" s="91"/>
      <c r="M52" s="5"/>
      <c r="N52" s="123"/>
      <c r="O52" s="124"/>
      <c r="P52" s="124"/>
      <c r="Q52" s="125"/>
    </row>
    <row r="53" spans="1:17" ht="30" customHeight="1" x14ac:dyDescent="0.25">
      <c r="A53" s="103" t="s">
        <v>77</v>
      </c>
      <c r="B53" s="98">
        <f>Расходы!G22</f>
        <v>49943</v>
      </c>
      <c r="C53" s="98">
        <f>B53</f>
        <v>49943</v>
      </c>
      <c r="D53" s="98">
        <f>C53</f>
        <v>49943</v>
      </c>
      <c r="E53" s="98">
        <f t="shared" si="27"/>
        <v>49943</v>
      </c>
      <c r="F53" s="98">
        <f t="shared" si="27"/>
        <v>49943</v>
      </c>
      <c r="G53" s="98">
        <f t="shared" si="27"/>
        <v>49943</v>
      </c>
      <c r="H53" s="98">
        <f t="shared" si="27"/>
        <v>49943</v>
      </c>
      <c r="I53" s="98">
        <f t="shared" si="27"/>
        <v>49943</v>
      </c>
      <c r="J53" s="98">
        <f t="shared" si="27"/>
        <v>49943</v>
      </c>
      <c r="K53" s="98">
        <f t="shared" si="27"/>
        <v>49943</v>
      </c>
      <c r="L53" s="91"/>
      <c r="M53" s="5"/>
      <c r="N53" s="123"/>
      <c r="O53" s="124"/>
      <c r="P53" s="124"/>
      <c r="Q53" s="125"/>
    </row>
    <row r="54" spans="1:17" ht="30" customHeight="1" x14ac:dyDescent="0.25">
      <c r="A54" s="104" t="s">
        <v>78</v>
      </c>
      <c r="B54" s="105">
        <f>Расходы!G55/10</f>
        <v>850</v>
      </c>
      <c r="C54" s="105">
        <f>B54</f>
        <v>850</v>
      </c>
      <c r="D54" s="105">
        <f>C54</f>
        <v>850</v>
      </c>
      <c r="E54" s="105">
        <f t="shared" si="27"/>
        <v>850</v>
      </c>
      <c r="F54" s="105">
        <f t="shared" si="27"/>
        <v>850</v>
      </c>
      <c r="G54" s="105">
        <f t="shared" si="27"/>
        <v>850</v>
      </c>
      <c r="H54" s="105">
        <f t="shared" si="27"/>
        <v>850</v>
      </c>
      <c r="I54" s="105">
        <f t="shared" si="27"/>
        <v>850</v>
      </c>
      <c r="J54" s="105">
        <f t="shared" si="27"/>
        <v>850</v>
      </c>
      <c r="K54" s="105">
        <f t="shared" si="27"/>
        <v>850</v>
      </c>
      <c r="L54" s="91"/>
      <c r="M54" s="5"/>
      <c r="N54" s="123"/>
      <c r="O54" s="124"/>
      <c r="P54" s="124"/>
      <c r="Q54" s="125"/>
    </row>
    <row r="55" spans="1:17" ht="22.5" customHeight="1" x14ac:dyDescent="0.2">
      <c r="A55" s="106" t="s">
        <v>79</v>
      </c>
      <c r="B55" s="107">
        <f t="shared" ref="B55:K55" si="28">B51-B52-B53-B54</f>
        <v>-16851</v>
      </c>
      <c r="C55" s="107">
        <f t="shared" si="28"/>
        <v>226797</v>
      </c>
      <c r="D55" s="107">
        <f t="shared" si="28"/>
        <v>308013</v>
      </c>
      <c r="E55" s="107">
        <f t="shared" si="28"/>
        <v>308013</v>
      </c>
      <c r="F55" s="107">
        <f t="shared" si="28"/>
        <v>308013</v>
      </c>
      <c r="G55" s="107">
        <f t="shared" si="28"/>
        <v>372013</v>
      </c>
      <c r="H55" s="107">
        <f t="shared" si="28"/>
        <v>372013</v>
      </c>
      <c r="I55" s="107">
        <f t="shared" si="28"/>
        <v>372013</v>
      </c>
      <c r="J55" s="107">
        <f t="shared" si="28"/>
        <v>372013</v>
      </c>
      <c r="K55" s="107">
        <f t="shared" si="28"/>
        <v>372013</v>
      </c>
      <c r="L55" s="91"/>
      <c r="M55" s="5"/>
      <c r="N55" s="123"/>
      <c r="O55" s="124"/>
      <c r="P55" s="124"/>
      <c r="Q55" s="125"/>
    </row>
    <row r="56" spans="1:17" ht="30" customHeight="1" x14ac:dyDescent="0.25">
      <c r="A56" s="108" t="s">
        <v>80</v>
      </c>
      <c r="B56" s="107">
        <f>B55</f>
        <v>-16851</v>
      </c>
      <c r="C56" s="107">
        <f t="shared" ref="C56:K56" si="29">B56+C55</f>
        <v>209946</v>
      </c>
      <c r="D56" s="107">
        <f t="shared" si="29"/>
        <v>517959</v>
      </c>
      <c r="E56" s="107">
        <f t="shared" si="29"/>
        <v>825972</v>
      </c>
      <c r="F56" s="119">
        <f t="shared" si="29"/>
        <v>1133985</v>
      </c>
      <c r="G56" s="120">
        <f t="shared" si="29"/>
        <v>1505998</v>
      </c>
      <c r="H56" s="107">
        <f t="shared" si="29"/>
        <v>1878011</v>
      </c>
      <c r="I56" s="107">
        <f t="shared" si="29"/>
        <v>2250024</v>
      </c>
      <c r="J56" s="107">
        <f t="shared" si="29"/>
        <v>2622037</v>
      </c>
      <c r="K56" s="107">
        <f t="shared" si="29"/>
        <v>2994050</v>
      </c>
      <c r="L56" s="91"/>
      <c r="M56" s="5"/>
      <c r="N56" s="123"/>
      <c r="O56" s="124"/>
      <c r="P56" s="124"/>
      <c r="Q56" s="125"/>
    </row>
    <row r="57" spans="1:17" ht="21.75" customHeight="1" x14ac:dyDescent="0.2">
      <c r="A57" s="121" t="s">
        <v>81</v>
      </c>
      <c r="B57" s="107">
        <f>B37</f>
        <v>499430</v>
      </c>
      <c r="C57" s="107"/>
      <c r="D57" s="107"/>
      <c r="E57" s="107"/>
      <c r="F57" s="107"/>
      <c r="G57" s="107"/>
      <c r="H57" s="107"/>
      <c r="I57" s="107"/>
      <c r="J57" s="107"/>
      <c r="K57" s="107"/>
      <c r="L57" s="91"/>
      <c r="M57" s="5"/>
      <c r="N57" s="123"/>
      <c r="O57" s="124"/>
      <c r="P57" s="124"/>
      <c r="Q57" s="125"/>
    </row>
    <row r="58" spans="1:17" ht="29.25" customHeight="1" x14ac:dyDescent="0.25">
      <c r="A58" s="108" t="s">
        <v>82</v>
      </c>
      <c r="B58" s="107">
        <f>B56-B57</f>
        <v>-516281</v>
      </c>
      <c r="C58" s="107">
        <f t="shared" ref="C58:K58" si="30">B58+C55</f>
        <v>-289484</v>
      </c>
      <c r="D58" s="107">
        <f t="shared" si="30"/>
        <v>18529</v>
      </c>
      <c r="E58" s="107">
        <f t="shared" si="30"/>
        <v>326542</v>
      </c>
      <c r="F58" s="119">
        <f t="shared" si="30"/>
        <v>634555</v>
      </c>
      <c r="G58" s="120">
        <f t="shared" si="30"/>
        <v>1006568</v>
      </c>
      <c r="H58" s="107">
        <f t="shared" si="30"/>
        <v>1378581</v>
      </c>
      <c r="I58" s="107">
        <f t="shared" si="30"/>
        <v>1750594</v>
      </c>
      <c r="J58" s="107">
        <f t="shared" si="30"/>
        <v>2122607</v>
      </c>
      <c r="K58" s="107">
        <f t="shared" si="30"/>
        <v>2494620</v>
      </c>
      <c r="L58" s="91"/>
      <c r="M58" s="5"/>
      <c r="N58" s="123"/>
      <c r="O58" s="124"/>
      <c r="P58" s="124"/>
      <c r="Q58" s="125"/>
    </row>
    <row r="59" spans="1:17" ht="33.75" customHeight="1" x14ac:dyDescent="0.2">
      <c r="A59" s="109" t="s">
        <v>83</v>
      </c>
      <c r="B59" s="122"/>
      <c r="C59" s="110" t="str">
        <f t="shared" ref="C59:J59" si="31">IF(C58&lt;0,"",IF(B58&gt;0,"",C44))</f>
        <v/>
      </c>
      <c r="D59" s="110">
        <f t="shared" si="31"/>
        <v>3</v>
      </c>
      <c r="E59" s="110" t="str">
        <f t="shared" si="31"/>
        <v/>
      </c>
      <c r="F59" s="110" t="str">
        <f t="shared" si="31"/>
        <v/>
      </c>
      <c r="G59" s="110" t="str">
        <f t="shared" si="31"/>
        <v/>
      </c>
      <c r="H59" s="110" t="str">
        <f t="shared" si="31"/>
        <v/>
      </c>
      <c r="I59" s="110" t="str">
        <f t="shared" si="31"/>
        <v/>
      </c>
      <c r="J59" s="110" t="str">
        <f t="shared" si="31"/>
        <v/>
      </c>
      <c r="K59" s="122"/>
      <c r="L59" s="91"/>
      <c r="M59" s="5"/>
      <c r="N59" s="123"/>
      <c r="O59" s="124"/>
      <c r="P59" s="124"/>
      <c r="Q59" s="125"/>
    </row>
    <row r="60" spans="1:17" ht="15" hidden="1" customHeight="1" x14ac:dyDescent="0.25">
      <c r="A60" s="22"/>
      <c r="B60" s="112">
        <f t="shared" ref="B60:K60" si="32">IF(B59="",0,B59)</f>
        <v>0</v>
      </c>
      <c r="C60" s="112">
        <f t="shared" si="32"/>
        <v>0</v>
      </c>
      <c r="D60" s="112">
        <f t="shared" si="32"/>
        <v>3</v>
      </c>
      <c r="E60" s="112">
        <f t="shared" si="32"/>
        <v>0</v>
      </c>
      <c r="F60" s="112">
        <f t="shared" si="32"/>
        <v>0</v>
      </c>
      <c r="G60" s="112">
        <f t="shared" si="32"/>
        <v>0</v>
      </c>
      <c r="H60" s="112">
        <f t="shared" si="32"/>
        <v>0</v>
      </c>
      <c r="I60" s="112">
        <f t="shared" si="32"/>
        <v>0</v>
      </c>
      <c r="J60" s="112">
        <f t="shared" si="32"/>
        <v>0</v>
      </c>
      <c r="K60" s="112">
        <f t="shared" si="32"/>
        <v>0</v>
      </c>
      <c r="L60" s="113">
        <f>SUM(B60:K60)</f>
        <v>3</v>
      </c>
      <c r="M60" s="5"/>
      <c r="N60" s="123"/>
      <c r="O60" s="124"/>
      <c r="P60" s="124"/>
      <c r="Q60" s="125"/>
    </row>
    <row r="61" spans="1:17" ht="9" customHeight="1" x14ac:dyDescent="0.25">
      <c r="A61" s="291"/>
      <c r="B61" s="292"/>
      <c r="C61" s="292"/>
      <c r="D61" s="292"/>
      <c r="E61" s="292"/>
      <c r="F61" s="293"/>
      <c r="G61" s="114"/>
      <c r="H61" s="114"/>
      <c r="I61" s="114"/>
      <c r="J61" s="114"/>
      <c r="K61" s="114"/>
      <c r="L61" s="5"/>
      <c r="M61" s="5"/>
      <c r="N61" s="126"/>
      <c r="O61" s="85"/>
      <c r="P61" s="85"/>
      <c r="Q61" s="86"/>
    </row>
  </sheetData>
  <mergeCells count="7">
    <mergeCell ref="A1:K1"/>
    <mergeCell ref="A61:F61"/>
    <mergeCell ref="A42:K42"/>
    <mergeCell ref="A22:K22"/>
    <mergeCell ref="A2:K2"/>
    <mergeCell ref="A41:F41"/>
    <mergeCell ref="A21:F21"/>
  </mergeCells>
  <pageMargins left="0.75" right="0.75" top="1" bottom="1" header="0.5" footer="0.5"/>
  <pageSetup orientation="landscape"/>
  <headerFooter>
    <oddFooter>&amp;L&amp;"Helvetica,Regular"&amp;11&amp;K000000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showGridLines="0" topLeftCell="A4" workbookViewId="0">
      <selection sqref="A1:E1"/>
    </sheetView>
  </sheetViews>
  <sheetFormatPr defaultColWidth="10.59765625" defaultRowHeight="15" customHeight="1" x14ac:dyDescent="0.2"/>
  <cols>
    <col min="1" max="1" width="2.3984375" style="127" customWidth="1"/>
    <col min="2" max="2" width="39.5" style="127" customWidth="1"/>
    <col min="3" max="3" width="5.3984375" style="127" customWidth="1"/>
    <col min="4" max="4" width="6.69921875" style="127" customWidth="1"/>
    <col min="5" max="5" width="9.09765625" style="127" customWidth="1"/>
    <col min="6" max="256" width="10.59765625" style="127" customWidth="1"/>
  </cols>
  <sheetData>
    <row r="1" spans="1:5" ht="39.75" customHeight="1" x14ac:dyDescent="0.2">
      <c r="A1" s="301" t="s">
        <v>84</v>
      </c>
      <c r="B1" s="302"/>
      <c r="C1" s="302"/>
      <c r="D1" s="302"/>
      <c r="E1" s="303"/>
    </row>
    <row r="2" spans="1:5" ht="36.75" customHeight="1" x14ac:dyDescent="0.2">
      <c r="A2" s="128" t="s">
        <v>85</v>
      </c>
      <c r="B2" s="129" t="s">
        <v>86</v>
      </c>
      <c r="C2" s="129" t="s">
        <v>87</v>
      </c>
      <c r="D2" s="129" t="s">
        <v>88</v>
      </c>
      <c r="E2" s="130" t="s">
        <v>89</v>
      </c>
    </row>
    <row r="3" spans="1:5" ht="9" customHeight="1" x14ac:dyDescent="0.2">
      <c r="A3" s="131">
        <v>1</v>
      </c>
      <c r="B3" s="132">
        <v>2</v>
      </c>
      <c r="C3" s="132">
        <v>3</v>
      </c>
      <c r="D3" s="132">
        <v>4</v>
      </c>
      <c r="E3" s="133">
        <v>5</v>
      </c>
    </row>
    <row r="4" spans="1:5" ht="30" customHeight="1" x14ac:dyDescent="0.2">
      <c r="A4" s="134">
        <v>1</v>
      </c>
      <c r="B4" s="135" t="s">
        <v>90</v>
      </c>
      <c r="C4" s="136">
        <v>20</v>
      </c>
      <c r="D4" s="137">
        <v>1128</v>
      </c>
      <c r="E4" s="138">
        <f t="shared" ref="E4:E13" si="0">C4*D4</f>
        <v>22560</v>
      </c>
    </row>
    <row r="5" spans="1:5" ht="30" customHeight="1" x14ac:dyDescent="0.2">
      <c r="A5" s="139">
        <v>2</v>
      </c>
      <c r="B5" s="140" t="s">
        <v>91</v>
      </c>
      <c r="C5" s="141">
        <v>10</v>
      </c>
      <c r="D5" s="142">
        <v>1128</v>
      </c>
      <c r="E5" s="143">
        <f t="shared" si="0"/>
        <v>11280</v>
      </c>
    </row>
    <row r="6" spans="1:5" ht="30" customHeight="1" x14ac:dyDescent="0.2">
      <c r="A6" s="139">
        <v>3</v>
      </c>
      <c r="B6" s="144" t="s">
        <v>92</v>
      </c>
      <c r="C6" s="141">
        <v>2</v>
      </c>
      <c r="D6" s="142">
        <v>1140</v>
      </c>
      <c r="E6" s="143">
        <f t="shared" si="0"/>
        <v>2280</v>
      </c>
    </row>
    <row r="7" spans="1:5" ht="30" customHeight="1" x14ac:dyDescent="0.2">
      <c r="A7" s="139">
        <v>4</v>
      </c>
      <c r="B7" s="144" t="s">
        <v>93</v>
      </c>
      <c r="C7" s="141">
        <v>15</v>
      </c>
      <c r="D7" s="142">
        <v>200</v>
      </c>
      <c r="E7" s="143">
        <f t="shared" si="0"/>
        <v>3000</v>
      </c>
    </row>
    <row r="8" spans="1:5" ht="30" customHeight="1" x14ac:dyDescent="0.2">
      <c r="A8" s="139">
        <v>5</v>
      </c>
      <c r="B8" s="144" t="s">
        <v>94</v>
      </c>
      <c r="C8" s="141">
        <v>15</v>
      </c>
      <c r="D8" s="142">
        <v>370</v>
      </c>
      <c r="E8" s="143">
        <f t="shared" si="0"/>
        <v>5550</v>
      </c>
    </row>
    <row r="9" spans="1:5" ht="30" customHeight="1" x14ac:dyDescent="0.2">
      <c r="A9" s="139">
        <v>6</v>
      </c>
      <c r="B9" s="145" t="s">
        <v>95</v>
      </c>
      <c r="C9" s="141">
        <v>2</v>
      </c>
      <c r="D9" s="142">
        <v>1310</v>
      </c>
      <c r="E9" s="143">
        <f t="shared" si="0"/>
        <v>2620</v>
      </c>
    </row>
    <row r="10" spans="1:5" ht="30" customHeight="1" x14ac:dyDescent="0.2">
      <c r="A10" s="139">
        <v>7</v>
      </c>
      <c r="B10" s="145" t="s">
        <v>96</v>
      </c>
      <c r="C10" s="141">
        <v>1</v>
      </c>
      <c r="D10" s="142">
        <v>5670</v>
      </c>
      <c r="E10" s="143">
        <f t="shared" si="0"/>
        <v>5670</v>
      </c>
    </row>
    <row r="11" spans="1:5" ht="30" customHeight="1" x14ac:dyDescent="0.2">
      <c r="A11" s="139">
        <v>8</v>
      </c>
      <c r="B11" s="145" t="s">
        <v>97</v>
      </c>
      <c r="C11" s="141">
        <v>5</v>
      </c>
      <c r="D11" s="142">
        <v>120</v>
      </c>
      <c r="E11" s="143">
        <f t="shared" si="0"/>
        <v>600</v>
      </c>
    </row>
    <row r="12" spans="1:5" ht="30" customHeight="1" x14ac:dyDescent="0.2">
      <c r="A12" s="139">
        <v>9</v>
      </c>
      <c r="B12" s="140" t="s">
        <v>98</v>
      </c>
      <c r="C12" s="141">
        <v>1</v>
      </c>
      <c r="D12" s="142">
        <v>2470</v>
      </c>
      <c r="E12" s="143">
        <f t="shared" si="0"/>
        <v>2470</v>
      </c>
    </row>
    <row r="13" spans="1:5" ht="30" customHeight="1" x14ac:dyDescent="0.2">
      <c r="A13" s="146">
        <v>10</v>
      </c>
      <c r="B13" s="147" t="s">
        <v>99</v>
      </c>
      <c r="C13" s="148">
        <v>20</v>
      </c>
      <c r="D13" s="149">
        <v>600</v>
      </c>
      <c r="E13" s="150">
        <f t="shared" si="0"/>
        <v>12000</v>
      </c>
    </row>
    <row r="14" spans="1:5" ht="29.25" customHeight="1" x14ac:dyDescent="0.2">
      <c r="A14" s="298" t="s">
        <v>31</v>
      </c>
      <c r="B14" s="299"/>
      <c r="C14" s="299"/>
      <c r="D14" s="300"/>
      <c r="E14" s="151">
        <f>SUM(E4:E13)</f>
        <v>68030</v>
      </c>
    </row>
  </sheetData>
  <mergeCells count="2">
    <mergeCell ref="A14:D14"/>
    <mergeCell ref="A1:E1"/>
  </mergeCells>
  <pageMargins left="0.75" right="0.75" top="1" bottom="1" header="0.5" footer="0.5"/>
  <pageSetup orientation="portrait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Расходы</vt:lpstr>
      <vt:lpstr>Доходы</vt:lpstr>
      <vt:lpstr>Окупаемость</vt:lpstr>
      <vt:lpstr>Инвентарь для открытия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Igor</cp:lastModifiedBy>
  <dcterms:modified xsi:type="dcterms:W3CDTF">2017-04-10T09:28:23Z</dcterms:modified>
</cp:coreProperties>
</file>