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Расчет прибыльности школы балет" sheetId="1" r:id="rId3"/>
    <sheet state="visible" name="Инвестиции в открытие, 1 зал (2" sheetId="2" r:id="rId4"/>
  </sheets>
  <definedNames/>
  <calcPr/>
</workbook>
</file>

<file path=xl/sharedStrings.xml><?xml version="1.0" encoding="utf-8"?>
<sst xmlns="http://schemas.openxmlformats.org/spreadsheetml/2006/main" count="69" uniqueCount="69">
  <si>
    <t>- Состав пакета "Стандарт"</t>
  </si>
  <si>
    <t>Школа на 1 зал (250 чел.)</t>
  </si>
  <si>
    <t>Школа на 2 зала (500 чел.)</t>
  </si>
  <si>
    <t>Заполненность школы:</t>
  </si>
  <si>
    <t>СКОРОСТЬ НАБОРА УЧАЩИХСЯ ЗАВИСИТ ОТ РЯДА ФАКТОРОВ: РЕГИОН, РАЙОН ГОРОДА, СЕЗОН И ПР.                           ОКУПАЕМОСТЬ ШКОЛЫ ОТ 6 МЕС.</t>
  </si>
  <si>
    <t>Сроки открытия составляют 20-35 дней</t>
  </si>
  <si>
    <t>Позиция</t>
  </si>
  <si>
    <t>Количество</t>
  </si>
  <si>
    <t>Цена</t>
  </si>
  <si>
    <t>Общая сумма</t>
  </si>
  <si>
    <t xml:space="preserve">Паушальный взнос </t>
  </si>
  <si>
    <t>В процентах, %</t>
  </si>
  <si>
    <t>Количество занимающихся, чел.</t>
  </si>
  <si>
    <t>Расширенную финансовую модель Вы можете запросить у менеджера</t>
  </si>
  <si>
    <t>Доходы:</t>
  </si>
  <si>
    <t>Станки</t>
  </si>
  <si>
    <t>Стоимость услуг (исходные данные):</t>
  </si>
  <si>
    <t xml:space="preserve">Стоимость абонемента </t>
  </si>
  <si>
    <t>Стоимость формы</t>
  </si>
  <si>
    <t>Покрытие пола балетное</t>
  </si>
  <si>
    <t>Стоимость фотосессии</t>
  </si>
  <si>
    <t>Стоимость инд. занятия</t>
  </si>
  <si>
    <t>Статьи доходов:</t>
  </si>
  <si>
    <t>Продажа абонементов</t>
  </si>
  <si>
    <t>Амортизирующий балетный пол (система толщиной 5 см)</t>
  </si>
  <si>
    <t>Диван или кресла в зону ожидания</t>
  </si>
  <si>
    <t>Запасные чехлы на диван</t>
  </si>
  <si>
    <t>Продажа формы</t>
  </si>
  <si>
    <t>Банкетки в раздевалку и зал</t>
  </si>
  <si>
    <t>Стул детский</t>
  </si>
  <si>
    <t>Стол детский</t>
  </si>
  <si>
    <t>Рейл-витрина для формы</t>
  </si>
  <si>
    <t>Рейлы/вешалки и полки в раздевалку</t>
  </si>
  <si>
    <t>Продажи фотосессий</t>
  </si>
  <si>
    <t>Стойка ресепшн</t>
  </si>
  <si>
    <t>Освещение (люстры + светильники)</t>
  </si>
  <si>
    <t>Шторы</t>
  </si>
  <si>
    <t>Индивидуальные занятия</t>
  </si>
  <si>
    <t>Итого выручка:</t>
  </si>
  <si>
    <t>Элементы декора</t>
  </si>
  <si>
    <t>Дневники и наклейки</t>
  </si>
  <si>
    <t>Форма для занятий</t>
  </si>
  <si>
    <t xml:space="preserve">Маркетинговые затраты (на привлечение клиентов) </t>
  </si>
  <si>
    <t>Итого (Стоимость пакета "Стандарт"):</t>
  </si>
  <si>
    <t>Расходы:</t>
  </si>
  <si>
    <t>Аренда</t>
  </si>
  <si>
    <t xml:space="preserve">Дополнительные затраты </t>
  </si>
  <si>
    <t>Зарплата преподавателей</t>
  </si>
  <si>
    <t>Указана ориентировочная сумма. Может варьироваться в зависимости от условий аренды, площади зала, изначальной отделки помещения.</t>
  </si>
  <si>
    <t>Зарплата администраторов</t>
  </si>
  <si>
    <t>Общая сумма инвестиций:</t>
  </si>
  <si>
    <t>Налог ФОТ</t>
  </si>
  <si>
    <t>Уборка</t>
  </si>
  <si>
    <t>Маркетинг (бюджет + ведение)</t>
  </si>
  <si>
    <t>Налоги</t>
  </si>
  <si>
    <t>CRM</t>
  </si>
  <si>
    <t xml:space="preserve">Прочие расходы </t>
  </si>
  <si>
    <t>Роялти (5%)</t>
  </si>
  <si>
    <t>Комиссия эквайринг (2%)</t>
  </si>
  <si>
    <t>Закупка формы</t>
  </si>
  <si>
    <t>Итого Расходы:</t>
  </si>
  <si>
    <t>Чистая прибыль, в месяц:</t>
  </si>
  <si>
    <t>Сроки выхода на показатель</t>
  </si>
  <si>
    <t>0-2 мес</t>
  </si>
  <si>
    <t>от 2 мес</t>
  </si>
  <si>
    <t>от 4 мес</t>
  </si>
  <si>
    <t>от 1 мес</t>
  </si>
  <si>
    <t>от 5 мес</t>
  </si>
  <si>
    <t>от 9 мес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</si>
</sst>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[$ руб.]"/>
  </numFmts>
  <fonts count="15">
    <font>
      <sz val="10.0"/>
      <color rgb="FF000000"/>
      <name val="Arial"/>
    </font>
    <font>
      <name val="Calibri"/>
    </font>
    <font>
      <name val="Arial"/>
    </font>
    <font>
      <b/>
      <sz val="11.0"/>
      <name val="Calibri"/>
    </font>
    <font>
      <b/>
      <name val="Arial"/>
    </font>
    <font/>
    <font>
      <b/>
      <sz val="11.0"/>
      <name val="Arial"/>
    </font>
    <font>
      <b/>
      <sz val="12.0"/>
      <name val="Calibri"/>
    </font>
    <font>
      <sz val="12.0"/>
      <name val="Calibri"/>
    </font>
    <font>
      <b/>
      <i/>
      <sz val="11.0"/>
      <name val="Calibri"/>
    </font>
    <font>
      <b/>
      <sz val="14.0"/>
      <name val="Calibri"/>
    </font>
    <font>
      <sz val="11.0"/>
      <name val="Calibri"/>
    </font>
    <font>
      <b/>
      <sz val="11.0"/>
      <color rgb="FF000000"/>
      <name val="Calibri"/>
    </font>
    <font>
      <sz val="11.0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0" fontId="2" numFmtId="0" xfId="0" applyAlignment="1" applyBorder="1" applyFont="1">
      <alignment vertical="bottom"/>
    </xf>
    <xf borderId="2" fillId="0" fontId="3" numFmtId="0" xfId="0" applyAlignment="1" applyBorder="1" applyFont="1">
      <alignment readingOrder="0" shrinkToFit="0" vertical="bottom" wrapText="0"/>
    </xf>
    <xf borderId="2" fillId="0" fontId="1" numFmtId="164" xfId="0" applyAlignment="1" applyBorder="1" applyFont="1" applyNumberFormat="1">
      <alignment vertical="bottom"/>
    </xf>
    <xf borderId="3" fillId="0" fontId="4" numFmtId="0" xfId="0" applyAlignment="1" applyBorder="1" applyFont="1">
      <alignment horizontal="center" readingOrder="0" vertical="bottom"/>
    </xf>
    <xf borderId="0" fillId="0" fontId="1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3" fillId="0" fontId="5" numFmtId="0" xfId="0" applyBorder="1" applyFont="1"/>
    <xf borderId="4" fillId="0" fontId="2" numFmtId="0" xfId="0" applyAlignment="1" applyBorder="1" applyFont="1">
      <alignment vertical="bottom"/>
    </xf>
    <xf borderId="5" fillId="0" fontId="5" numFmtId="0" xfId="0" applyBorder="1" applyFont="1"/>
    <xf borderId="6" fillId="0" fontId="3" numFmtId="0" xfId="0" applyAlignment="1" applyBorder="1" applyFont="1">
      <alignment shrinkToFit="0" vertical="bottom" wrapText="0"/>
    </xf>
    <xf borderId="4" fillId="0" fontId="2" numFmtId="164" xfId="0" applyAlignment="1" applyBorder="1" applyFont="1" applyNumberFormat="1">
      <alignment vertical="bottom"/>
    </xf>
    <xf borderId="7" fillId="0" fontId="6" numFmtId="0" xfId="0" applyAlignment="1" applyBorder="1" applyFont="1">
      <alignment vertical="center"/>
    </xf>
    <xf borderId="0" fillId="0" fontId="1" numFmtId="0" xfId="0" applyAlignment="1" applyFont="1">
      <alignment vertical="bottom"/>
    </xf>
    <xf borderId="8" fillId="0" fontId="7" numFmtId="0" xfId="0" applyAlignment="1" applyBorder="1" applyFont="1">
      <alignment readingOrder="0" vertical="bottom"/>
    </xf>
    <xf borderId="0" fillId="0" fontId="1" numFmtId="0" xfId="0" applyFont="1"/>
    <xf borderId="7" fillId="0" fontId="3" numFmtId="0" xfId="0" applyAlignment="1" applyBorder="1" applyFont="1">
      <alignment shrinkToFit="0" vertical="bottom" wrapText="1"/>
    </xf>
    <xf borderId="4" fillId="2" fontId="2" numFmtId="0" xfId="0" applyAlignment="1" applyBorder="1" applyFont="1">
      <alignment horizontal="center" readingOrder="0" shrinkToFit="0" vertical="bottom" wrapText="1"/>
    </xf>
    <xf borderId="9" fillId="0" fontId="3" numFmtId="0" xfId="0" applyAlignment="1" applyBorder="1" applyFont="1">
      <alignment vertical="bottom"/>
    </xf>
    <xf borderId="4" fillId="0" fontId="5" numFmtId="0" xfId="0" applyBorder="1" applyFont="1"/>
    <xf borderId="9" fillId="0" fontId="3" numFmtId="164" xfId="0" applyAlignment="1" applyBorder="1" applyFont="1" applyNumberFormat="1">
      <alignment vertical="bottom"/>
    </xf>
    <xf borderId="0" fillId="0" fontId="8" numFmtId="0" xfId="0" applyAlignment="1" applyFont="1">
      <alignment vertical="bottom"/>
    </xf>
    <xf borderId="9" fillId="0" fontId="5" numFmtId="0" xfId="0" applyBorder="1" applyFont="1"/>
    <xf borderId="7" fillId="2" fontId="9" numFmtId="0" xfId="0" applyAlignment="1" applyBorder="1" applyFont="1">
      <alignment readingOrder="0" shrinkToFit="0" vertical="bottom" wrapText="1"/>
    </xf>
    <xf borderId="7" fillId="0" fontId="2" numFmtId="0" xfId="0" applyAlignment="1" applyBorder="1" applyFont="1">
      <alignment vertical="bottom"/>
    </xf>
    <xf borderId="9" fillId="2" fontId="3" numFmtId="0" xfId="0" applyAlignment="1" applyBorder="1" applyFont="1">
      <alignment horizontal="right" vertical="bottom"/>
    </xf>
    <xf borderId="9" fillId="2" fontId="3" numFmtId="164" xfId="0" applyAlignment="1" applyBorder="1" applyFont="1" applyNumberFormat="1">
      <alignment horizontal="right" vertical="bottom"/>
    </xf>
    <xf borderId="9" fillId="0" fontId="2" numFmtId="9" xfId="0" applyAlignment="1" applyBorder="1" applyFont="1" applyNumberFormat="1">
      <alignment horizontal="right" vertical="bottom"/>
    </xf>
    <xf borderId="9" fillId="0" fontId="2" numFmtId="0" xfId="0" applyAlignment="1" applyBorder="1" applyFont="1">
      <alignment horizontal="right" vertical="bottom"/>
    </xf>
    <xf borderId="7" fillId="0" fontId="4" numFmtId="0" xfId="0" applyAlignment="1" applyBorder="1" applyFont="1">
      <alignment readingOrder="0" vertical="bottom"/>
    </xf>
    <xf borderId="10" fillId="0" fontId="7" numFmtId="0" xfId="0" applyAlignment="1" applyBorder="1" applyFont="1">
      <alignment readingOrder="0" shrinkToFit="0" vertical="bottom" wrapText="1"/>
    </xf>
    <xf borderId="8" fillId="0" fontId="5" numFmtId="0" xfId="0" applyBorder="1" applyFont="1"/>
    <xf borderId="11" fillId="0" fontId="5" numFmtId="0" xfId="0" applyBorder="1" applyFont="1"/>
    <xf borderId="7" fillId="0" fontId="6" numFmtId="0" xfId="0" applyAlignment="1" applyBorder="1" applyFont="1">
      <alignment vertical="bottom"/>
    </xf>
    <xf borderId="12" fillId="0" fontId="5" numFmtId="0" xfId="0" applyBorder="1" applyFont="1"/>
    <xf borderId="0" fillId="0" fontId="10" numFmtId="0" xfId="0" applyAlignment="1" applyFont="1">
      <alignment readingOrder="0" vertical="bottom"/>
    </xf>
    <xf borderId="7" fillId="2" fontId="11" numFmtId="0" xfId="0" applyAlignment="1" applyBorder="1" applyFont="1">
      <alignment shrinkToFit="0" vertical="bottom" wrapText="1"/>
    </xf>
    <xf borderId="7" fillId="0" fontId="4" numFmtId="0" xfId="0" applyAlignment="1" applyBorder="1" applyFont="1">
      <alignment vertical="bottom"/>
    </xf>
    <xf borderId="9" fillId="2" fontId="11" numFmtId="0" xfId="0" applyAlignment="1" applyBorder="1" applyFont="1">
      <alignment horizontal="right" vertical="bottom"/>
    </xf>
    <xf borderId="7" fillId="0" fontId="2" numFmtId="0" xfId="0" applyAlignment="1" applyBorder="1" applyFont="1">
      <alignment vertical="bottom"/>
    </xf>
    <xf borderId="9" fillId="2" fontId="11" numFmtId="164" xfId="0" applyAlignment="1" applyBorder="1" applyFont="1" applyNumberFormat="1">
      <alignment horizontal="right" vertical="bottom"/>
    </xf>
    <xf borderId="9" fillId="0" fontId="2" numFmtId="164" xfId="0" applyAlignment="1" applyBorder="1" applyFont="1" applyNumberFormat="1">
      <alignment horizontal="right" vertical="bottom"/>
    </xf>
    <xf borderId="13" fillId="0" fontId="5" numFmtId="0" xfId="0" applyBorder="1" applyFont="1"/>
    <xf borderId="9" fillId="2" fontId="11" numFmtId="0" xfId="0" applyAlignment="1" applyBorder="1" applyFont="1">
      <alignment horizontal="right" readingOrder="0" vertical="bottom"/>
    </xf>
    <xf borderId="9" fillId="2" fontId="11" numFmtId="164" xfId="0" applyAlignment="1" applyBorder="1" applyFont="1" applyNumberFormat="1">
      <alignment horizontal="right" readingOrder="0" vertical="bottom"/>
    </xf>
    <xf borderId="7" fillId="2" fontId="11" numFmtId="0" xfId="0" applyAlignment="1" applyBorder="1" applyFont="1">
      <alignment readingOrder="0" shrinkToFit="0" vertical="bottom" wrapText="1"/>
    </xf>
    <xf borderId="7" fillId="0" fontId="4" numFmtId="0" xfId="0" applyAlignment="1" applyBorder="1" applyFont="1">
      <alignment vertical="bottom"/>
    </xf>
    <xf borderId="9" fillId="0" fontId="4" numFmtId="164" xfId="0" applyAlignment="1" applyBorder="1" applyFont="1" applyNumberFormat="1">
      <alignment horizontal="right" vertical="bottom"/>
    </xf>
    <xf borderId="9" fillId="2" fontId="3" numFmtId="0" xfId="0" applyAlignment="1" applyBorder="1" applyFont="1">
      <alignment readingOrder="0" shrinkToFit="0" vertical="bottom" wrapText="1"/>
    </xf>
    <xf borderId="9" fillId="0" fontId="2" numFmtId="164" xfId="0" applyAlignment="1" applyBorder="1" applyFont="1" applyNumberFormat="1">
      <alignment vertical="bottom"/>
    </xf>
    <xf borderId="7" fillId="0" fontId="6" numFmtId="0" xfId="0" applyAlignment="1" applyBorder="1" applyFont="1">
      <alignment vertical="bottom"/>
    </xf>
    <xf borderId="4" fillId="2" fontId="12" numFmtId="164" xfId="0" applyAlignment="1" applyBorder="1" applyFont="1" applyNumberFormat="1">
      <alignment horizontal="right" vertical="bottom"/>
    </xf>
    <xf borderId="1" fillId="0" fontId="2" numFmtId="164" xfId="0" applyAlignment="1" applyBorder="1" applyFont="1" applyNumberFormat="1">
      <alignment horizontal="right" vertical="bottom"/>
    </xf>
    <xf borderId="7" fillId="0" fontId="13" numFmtId="0" xfId="0" applyAlignment="1" applyBorder="1" applyFont="1">
      <alignment readingOrder="0" shrinkToFit="0" vertical="center" wrapText="1"/>
    </xf>
    <xf borderId="1" fillId="0" fontId="2" numFmtId="164" xfId="0" applyAlignment="1" applyBorder="1" applyFont="1" applyNumberFormat="1">
      <alignment horizontal="right" readingOrder="0" vertical="bottom"/>
    </xf>
    <xf borderId="8" fillId="0" fontId="13" numFmtId="164" xfId="0" applyAlignment="1" applyBorder="1" applyFont="1" applyNumberFormat="1">
      <alignment horizontal="right" readingOrder="0" vertical="center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0"/>
    </xf>
    <xf borderId="7" fillId="3" fontId="7" numFmtId="0" xfId="0" applyAlignment="1" applyBorder="1" applyFill="1" applyFont="1">
      <alignment readingOrder="0" shrinkToFit="0" vertical="bottom" wrapText="1"/>
    </xf>
    <xf borderId="8" fillId="3" fontId="7" numFmtId="164" xfId="0" applyAlignment="1" applyBorder="1" applyFont="1" applyNumberFormat="1">
      <alignment horizontal="right" vertical="bottom"/>
    </xf>
    <xf borderId="5" fillId="0" fontId="2" numFmtId="164" xfId="0" applyAlignment="1" applyBorder="1" applyFont="1" applyNumberFormat="1">
      <alignment horizontal="right" vertical="bottom"/>
    </xf>
    <xf borderId="7" fillId="0" fontId="2" numFmtId="0" xfId="0" applyAlignment="1" applyBorder="1" applyFont="1">
      <alignment readingOrder="0" vertical="bottom"/>
    </xf>
    <xf borderId="9" fillId="0" fontId="2" numFmtId="164" xfId="0" applyAlignment="1" applyBorder="1" applyFont="1" applyNumberFormat="1">
      <alignment horizontal="right" readingOrder="0" vertical="bottom"/>
    </xf>
    <xf borderId="7" fillId="0" fontId="14" numFmtId="0" xfId="0" applyAlignment="1" applyBorder="1" applyFont="1">
      <alignment vertical="bottom"/>
    </xf>
    <xf borderId="9" fillId="4" fontId="14" numFmtId="164" xfId="0" applyAlignment="1" applyBorder="1" applyFill="1" applyFont="1" applyNumberFormat="1">
      <alignment horizontal="right" vertical="bottom"/>
    </xf>
    <xf borderId="7" fillId="2" fontId="6" numFmtId="0" xfId="0" applyAlignment="1" applyBorder="1" applyFont="1">
      <alignment vertical="bottom"/>
    </xf>
    <xf borderId="9" fillId="2" fontId="6" numFmtId="164" xfId="0" applyAlignment="1" applyBorder="1" applyFont="1" applyNumberFormat="1">
      <alignment horizontal="right" vertical="bottom"/>
    </xf>
    <xf borderId="9" fillId="0" fontId="4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71"/>
    <col customWidth="1" min="2" max="2" width="15.71"/>
    <col customWidth="1" min="3" max="3" width="16.14"/>
    <col customWidth="1" min="4" max="4" width="16.43"/>
    <col customWidth="1" min="5" max="5" width="16.14"/>
    <col customWidth="1" min="6" max="7" width="16.57"/>
  </cols>
  <sheetData>
    <row r="1">
      <c r="A1" s="2"/>
      <c r="B1" s="5" t="s">
        <v>1</v>
      </c>
      <c r="C1" s="8"/>
      <c r="D1" s="10"/>
      <c r="E1" s="5" t="s">
        <v>2</v>
      </c>
      <c r="F1" s="8"/>
      <c r="G1" s="10"/>
    </row>
    <row r="2">
      <c r="A2" s="13" t="s">
        <v>3</v>
      </c>
      <c r="B2" s="18" t="s">
        <v>4</v>
      </c>
      <c r="C2" s="20"/>
      <c r="D2" s="20"/>
      <c r="E2" s="20"/>
      <c r="F2" s="20"/>
      <c r="G2" s="23"/>
    </row>
    <row r="3">
      <c r="A3" s="25" t="s">
        <v>11</v>
      </c>
      <c r="B3" s="28">
        <v>0.3</v>
      </c>
      <c r="C3" s="28">
        <v>0.6</v>
      </c>
      <c r="D3" s="28">
        <v>1.0</v>
      </c>
      <c r="E3" s="28">
        <v>0.3</v>
      </c>
      <c r="F3" s="28">
        <v>0.6</v>
      </c>
      <c r="G3" s="28">
        <v>1.0</v>
      </c>
    </row>
    <row r="4">
      <c r="A4" s="25" t="s">
        <v>12</v>
      </c>
      <c r="B4" s="29">
        <v>75.0</v>
      </c>
      <c r="C4" s="29">
        <v>150.0</v>
      </c>
      <c r="D4" s="29">
        <v>250.0</v>
      </c>
      <c r="E4" s="29">
        <v>150.0</v>
      </c>
      <c r="F4" s="29">
        <v>300.0</v>
      </c>
      <c r="G4" s="29">
        <v>500.0</v>
      </c>
    </row>
    <row r="5">
      <c r="A5" s="30"/>
      <c r="B5" s="32"/>
      <c r="C5" s="8"/>
      <c r="D5" s="8"/>
      <c r="E5" s="8"/>
      <c r="F5" s="8"/>
      <c r="G5" s="10"/>
    </row>
    <row r="6">
      <c r="A6" s="34" t="s">
        <v>14</v>
      </c>
      <c r="B6" s="32"/>
      <c r="C6" s="8"/>
      <c r="D6" s="10"/>
      <c r="E6" s="32"/>
      <c r="F6" s="8"/>
      <c r="G6" s="10"/>
    </row>
    <row r="7">
      <c r="A7" s="38" t="s">
        <v>16</v>
      </c>
      <c r="B7" s="32"/>
      <c r="C7" s="8"/>
      <c r="D7" s="10"/>
      <c r="E7" s="32"/>
      <c r="F7" s="8"/>
      <c r="G7" s="10"/>
    </row>
    <row r="8">
      <c r="A8" s="40" t="s">
        <v>17</v>
      </c>
      <c r="B8" s="42">
        <v>5000.0</v>
      </c>
      <c r="C8" s="42">
        <v>5000.0</v>
      </c>
      <c r="D8" s="42">
        <v>5000.0</v>
      </c>
      <c r="E8" s="42">
        <v>5000.0</v>
      </c>
      <c r="F8" s="42">
        <v>5000.0</v>
      </c>
      <c r="G8" s="42">
        <v>5000.0</v>
      </c>
    </row>
    <row r="9">
      <c r="A9" s="40" t="s">
        <v>18</v>
      </c>
      <c r="B9" s="42">
        <v>2500.0</v>
      </c>
      <c r="C9" s="42">
        <v>2500.0</v>
      </c>
      <c r="D9" s="42">
        <v>2500.0</v>
      </c>
      <c r="E9" s="42">
        <v>2500.0</v>
      </c>
      <c r="F9" s="42">
        <v>2500.0</v>
      </c>
      <c r="G9" s="42">
        <v>2500.0</v>
      </c>
    </row>
    <row r="10">
      <c r="A10" s="40" t="s">
        <v>20</v>
      </c>
      <c r="B10" s="42">
        <v>2000.0</v>
      </c>
      <c r="C10" s="42">
        <v>2000.0</v>
      </c>
      <c r="D10" s="42">
        <v>2000.0</v>
      </c>
      <c r="E10" s="42">
        <v>2000.0</v>
      </c>
      <c r="F10" s="42">
        <v>2000.0</v>
      </c>
      <c r="G10" s="42">
        <v>2000.0</v>
      </c>
    </row>
    <row r="11">
      <c r="A11" s="40" t="s">
        <v>21</v>
      </c>
      <c r="B11" s="42">
        <v>1500.0</v>
      </c>
      <c r="C11" s="42">
        <v>1500.0</v>
      </c>
      <c r="D11" s="42">
        <v>1500.0</v>
      </c>
      <c r="E11" s="42">
        <v>1500.0</v>
      </c>
      <c r="F11" s="42">
        <v>1500.0</v>
      </c>
      <c r="G11" s="42">
        <v>1500.0</v>
      </c>
    </row>
    <row r="12">
      <c r="A12" s="30" t="s">
        <v>22</v>
      </c>
      <c r="B12" s="42"/>
      <c r="C12" s="42"/>
      <c r="D12" s="42"/>
      <c r="E12" s="42"/>
      <c r="F12" s="42"/>
      <c r="G12" s="42"/>
    </row>
    <row r="13">
      <c r="A13" s="40" t="s">
        <v>23</v>
      </c>
      <c r="B13" s="42">
        <f t="shared" ref="B13:G13" si="1">B4*B8</f>
        <v>375000</v>
      </c>
      <c r="C13" s="42">
        <f t="shared" si="1"/>
        <v>750000</v>
      </c>
      <c r="D13" s="42">
        <f t="shared" si="1"/>
        <v>1250000</v>
      </c>
      <c r="E13" s="42">
        <f t="shared" si="1"/>
        <v>750000</v>
      </c>
      <c r="F13" s="42">
        <f t="shared" si="1"/>
        <v>1500000</v>
      </c>
      <c r="G13" s="42">
        <f t="shared" si="1"/>
        <v>2500000</v>
      </c>
    </row>
    <row r="14">
      <c r="A14" s="40" t="s">
        <v>27</v>
      </c>
      <c r="B14" s="42">
        <f t="shared" ref="B14:G14" si="2">B4*B9/12</f>
        <v>15625</v>
      </c>
      <c r="C14" s="42">
        <f t="shared" si="2"/>
        <v>31250</v>
      </c>
      <c r="D14" s="42">
        <f t="shared" si="2"/>
        <v>52083.33333</v>
      </c>
      <c r="E14" s="42">
        <f t="shared" si="2"/>
        <v>31250</v>
      </c>
      <c r="F14" s="42">
        <f t="shared" si="2"/>
        <v>62500</v>
      </c>
      <c r="G14" s="42">
        <f t="shared" si="2"/>
        <v>104166.6667</v>
      </c>
    </row>
    <row r="15">
      <c r="A15" s="40" t="s">
        <v>33</v>
      </c>
      <c r="B15" s="42">
        <f t="shared" ref="B15:G15" si="3">2000*B4/12</f>
        <v>12500</v>
      </c>
      <c r="C15" s="42">
        <f t="shared" si="3"/>
        <v>25000</v>
      </c>
      <c r="D15" s="42">
        <f t="shared" si="3"/>
        <v>41666.66667</v>
      </c>
      <c r="E15" s="42">
        <f t="shared" si="3"/>
        <v>25000</v>
      </c>
      <c r="F15" s="42">
        <f t="shared" si="3"/>
        <v>50000</v>
      </c>
      <c r="G15" s="42">
        <f t="shared" si="3"/>
        <v>83333.33333</v>
      </c>
    </row>
    <row r="16">
      <c r="A16" s="40" t="s">
        <v>37</v>
      </c>
      <c r="B16" s="42">
        <f t="shared" ref="B16:G16" si="4">B4*B11*0.05</f>
        <v>5625</v>
      </c>
      <c r="C16" s="42">
        <f t="shared" si="4"/>
        <v>11250</v>
      </c>
      <c r="D16" s="42">
        <f t="shared" si="4"/>
        <v>18750</v>
      </c>
      <c r="E16" s="42">
        <f t="shared" si="4"/>
        <v>11250</v>
      </c>
      <c r="F16" s="42">
        <f t="shared" si="4"/>
        <v>22500</v>
      </c>
      <c r="G16" s="42">
        <f t="shared" si="4"/>
        <v>37500</v>
      </c>
    </row>
    <row r="17">
      <c r="A17" s="47" t="s">
        <v>38</v>
      </c>
      <c r="B17" s="48">
        <f t="shared" ref="B17:G17" si="5">SUM(B13:B16)</f>
        <v>408750</v>
      </c>
      <c r="C17" s="48">
        <f t="shared" si="5"/>
        <v>817500</v>
      </c>
      <c r="D17" s="48">
        <f t="shared" si="5"/>
        <v>1362500</v>
      </c>
      <c r="E17" s="48">
        <f t="shared" si="5"/>
        <v>817500</v>
      </c>
      <c r="F17" s="48">
        <f t="shared" si="5"/>
        <v>1635000</v>
      </c>
      <c r="G17" s="48">
        <f t="shared" si="5"/>
        <v>2725000</v>
      </c>
    </row>
    <row r="18">
      <c r="A18" s="47"/>
      <c r="B18" s="50"/>
      <c r="C18" s="50"/>
      <c r="D18" s="50"/>
      <c r="E18" s="50"/>
      <c r="F18" s="50"/>
      <c r="G18" s="50"/>
    </row>
    <row r="19">
      <c r="A19" s="51" t="s">
        <v>44</v>
      </c>
      <c r="B19" s="32"/>
      <c r="C19" s="8"/>
      <c r="D19" s="8"/>
      <c r="E19" s="8"/>
      <c r="F19" s="8"/>
      <c r="G19" s="10"/>
    </row>
    <row r="20">
      <c r="A20" s="40" t="s">
        <v>45</v>
      </c>
      <c r="B20" s="53">
        <v>100000.0</v>
      </c>
      <c r="C20" s="53">
        <v>100000.0</v>
      </c>
      <c r="D20" s="53">
        <v>100000.0</v>
      </c>
      <c r="E20" s="55">
        <v>200000.0</v>
      </c>
      <c r="F20" s="55">
        <v>200000.0</v>
      </c>
      <c r="G20" s="55">
        <v>200000.0</v>
      </c>
    </row>
    <row r="21">
      <c r="A21" s="40" t="s">
        <v>47</v>
      </c>
      <c r="B21" s="42">
        <f t="shared" ref="B21:G21" si="6">B4*60*8</f>
        <v>36000</v>
      </c>
      <c r="C21" s="42">
        <f t="shared" si="6"/>
        <v>72000</v>
      </c>
      <c r="D21" s="42">
        <f t="shared" si="6"/>
        <v>120000</v>
      </c>
      <c r="E21" s="42">
        <f t="shared" si="6"/>
        <v>72000</v>
      </c>
      <c r="F21" s="42">
        <f t="shared" si="6"/>
        <v>144000</v>
      </c>
      <c r="G21" s="42">
        <f t="shared" si="6"/>
        <v>240000</v>
      </c>
    </row>
    <row r="22">
      <c r="A22" s="40" t="s">
        <v>49</v>
      </c>
      <c r="B22" s="42">
        <f t="shared" ref="B22:G22" si="7">10000+B17*0.05</f>
        <v>30437.5</v>
      </c>
      <c r="C22" s="42">
        <f t="shared" si="7"/>
        <v>50875</v>
      </c>
      <c r="D22" s="42">
        <f t="shared" si="7"/>
        <v>78125</v>
      </c>
      <c r="E22" s="42">
        <f t="shared" si="7"/>
        <v>50875</v>
      </c>
      <c r="F22" s="42">
        <f t="shared" si="7"/>
        <v>91750</v>
      </c>
      <c r="G22" s="42">
        <f t="shared" si="7"/>
        <v>146250</v>
      </c>
    </row>
    <row r="23">
      <c r="A23" s="2" t="s">
        <v>51</v>
      </c>
      <c r="B23" s="61">
        <f t="shared" ref="B23:G23" si="8">(B21+B22)*0.3</f>
        <v>19931.25</v>
      </c>
      <c r="C23" s="61">
        <f t="shared" si="8"/>
        <v>36862.5</v>
      </c>
      <c r="D23" s="61">
        <f t="shared" si="8"/>
        <v>59437.5</v>
      </c>
      <c r="E23" s="61">
        <f t="shared" si="8"/>
        <v>36862.5</v>
      </c>
      <c r="F23" s="61">
        <f t="shared" si="8"/>
        <v>70725</v>
      </c>
      <c r="G23" s="61">
        <f t="shared" si="8"/>
        <v>115875</v>
      </c>
    </row>
    <row r="24">
      <c r="A24" s="40" t="s">
        <v>52</v>
      </c>
      <c r="B24" s="42">
        <v>10000.0</v>
      </c>
      <c r="C24" s="42">
        <v>15000.0</v>
      </c>
      <c r="D24" s="42">
        <v>20000.0</v>
      </c>
      <c r="E24" s="42">
        <v>15000.0</v>
      </c>
      <c r="F24" s="42">
        <v>20000.0</v>
      </c>
      <c r="G24" s="42">
        <v>25000.0</v>
      </c>
    </row>
    <row r="25">
      <c r="A25" s="62" t="s">
        <v>53</v>
      </c>
      <c r="B25" s="42">
        <v>60000.0</v>
      </c>
      <c r="C25" s="42">
        <v>60000.0</v>
      </c>
      <c r="D25" s="63">
        <v>40000.0</v>
      </c>
      <c r="E25" s="42">
        <v>80000.0</v>
      </c>
      <c r="F25" s="42">
        <v>80000.0</v>
      </c>
      <c r="G25" s="63">
        <v>50000.0</v>
      </c>
    </row>
    <row r="26">
      <c r="A26" s="40" t="s">
        <v>54</v>
      </c>
      <c r="B26" s="42">
        <v>2000.0</v>
      </c>
      <c r="C26" s="42">
        <v>2000.0</v>
      </c>
      <c r="D26" s="42">
        <v>2000.0</v>
      </c>
      <c r="E26" s="42">
        <v>2000.0</v>
      </c>
      <c r="F26" s="42">
        <v>2000.0</v>
      </c>
      <c r="G26" s="42">
        <v>2000.0</v>
      </c>
    </row>
    <row r="27">
      <c r="A27" s="62" t="s">
        <v>55</v>
      </c>
      <c r="B27" s="42">
        <f t="shared" ref="B27:G27" si="9">B4*5</f>
        <v>375</v>
      </c>
      <c r="C27" s="42">
        <f t="shared" si="9"/>
        <v>750</v>
      </c>
      <c r="D27" s="42">
        <f t="shared" si="9"/>
        <v>1250</v>
      </c>
      <c r="E27" s="42">
        <f t="shared" si="9"/>
        <v>750</v>
      </c>
      <c r="F27" s="42">
        <f t="shared" si="9"/>
        <v>1500</v>
      </c>
      <c r="G27" s="42">
        <f t="shared" si="9"/>
        <v>2500</v>
      </c>
    </row>
    <row r="28">
      <c r="A28" s="40" t="s">
        <v>56</v>
      </c>
      <c r="B28" s="42">
        <v>15000.0</v>
      </c>
      <c r="C28" s="42">
        <v>15000.0</v>
      </c>
      <c r="D28" s="42">
        <v>15000.0</v>
      </c>
      <c r="E28" s="42">
        <v>20000.0</v>
      </c>
      <c r="F28" s="42">
        <v>20000.0</v>
      </c>
      <c r="G28" s="42">
        <v>20000.0</v>
      </c>
    </row>
    <row r="29">
      <c r="A29" s="25" t="s">
        <v>57</v>
      </c>
      <c r="B29" s="42">
        <f t="shared" ref="B29:G29" si="10">(B13+B15+B16)*0.05</f>
        <v>19656.25</v>
      </c>
      <c r="C29" s="42">
        <f t="shared" si="10"/>
        <v>39312.5</v>
      </c>
      <c r="D29" s="42">
        <f t="shared" si="10"/>
        <v>65520.83333</v>
      </c>
      <c r="E29" s="42">
        <f t="shared" si="10"/>
        <v>39312.5</v>
      </c>
      <c r="F29" s="42">
        <f t="shared" si="10"/>
        <v>78625</v>
      </c>
      <c r="G29" s="42">
        <f t="shared" si="10"/>
        <v>131041.6667</v>
      </c>
    </row>
    <row r="30">
      <c r="A30" s="64" t="s">
        <v>58</v>
      </c>
      <c r="B30" s="65">
        <f t="shared" ref="B30:G30" si="11">B17*40%*2%</f>
        <v>3270</v>
      </c>
      <c r="C30" s="65">
        <f t="shared" si="11"/>
        <v>6540</v>
      </c>
      <c r="D30" s="65">
        <f t="shared" si="11"/>
        <v>10900</v>
      </c>
      <c r="E30" s="65">
        <f t="shared" si="11"/>
        <v>6540</v>
      </c>
      <c r="F30" s="65">
        <f t="shared" si="11"/>
        <v>13080</v>
      </c>
      <c r="G30" s="65">
        <f t="shared" si="11"/>
        <v>21800</v>
      </c>
    </row>
    <row r="31">
      <c r="A31" s="40" t="s">
        <v>59</v>
      </c>
      <c r="B31" s="42">
        <f t="shared" ref="B31:G31" si="12">B14*0.7</f>
        <v>10937.5</v>
      </c>
      <c r="C31" s="42">
        <f t="shared" si="12"/>
        <v>21875</v>
      </c>
      <c r="D31" s="42">
        <f t="shared" si="12"/>
        <v>36458.33333</v>
      </c>
      <c r="E31" s="42">
        <f t="shared" si="12"/>
        <v>21875</v>
      </c>
      <c r="F31" s="42">
        <f t="shared" si="12"/>
        <v>43750</v>
      </c>
      <c r="G31" s="42">
        <f t="shared" si="12"/>
        <v>72916.66667</v>
      </c>
    </row>
    <row r="32">
      <c r="A32" s="30" t="s">
        <v>60</v>
      </c>
      <c r="B32" s="48">
        <f t="shared" ref="B32:G32" si="13">SUM(B20:B31)</f>
        <v>307607.5</v>
      </c>
      <c r="C32" s="48">
        <f t="shared" si="13"/>
        <v>420215</v>
      </c>
      <c r="D32" s="48">
        <f t="shared" si="13"/>
        <v>548691.6667</v>
      </c>
      <c r="E32" s="48">
        <f t="shared" si="13"/>
        <v>545215</v>
      </c>
      <c r="F32" s="48">
        <f t="shared" si="13"/>
        <v>765430</v>
      </c>
      <c r="G32" s="48">
        <f t="shared" si="13"/>
        <v>1027383.333</v>
      </c>
    </row>
    <row r="33">
      <c r="A33" s="40"/>
      <c r="B33" s="50"/>
      <c r="C33" s="50"/>
      <c r="D33" s="50"/>
      <c r="E33" s="50"/>
      <c r="F33" s="50"/>
      <c r="G33" s="50"/>
    </row>
    <row r="34">
      <c r="A34" s="66" t="s">
        <v>61</v>
      </c>
      <c r="B34" s="67">
        <f t="shared" ref="B34:G34" si="14">B17-B32</f>
        <v>101142.5</v>
      </c>
      <c r="C34" s="67">
        <f t="shared" si="14"/>
        <v>397285</v>
      </c>
      <c r="D34" s="67">
        <f t="shared" si="14"/>
        <v>813808.3333</v>
      </c>
      <c r="E34" s="67">
        <f t="shared" si="14"/>
        <v>272285</v>
      </c>
      <c r="F34" s="67">
        <f t="shared" si="14"/>
        <v>869570</v>
      </c>
      <c r="G34" s="67">
        <f t="shared" si="14"/>
        <v>1697616.667</v>
      </c>
    </row>
    <row r="35">
      <c r="A35" s="40" t="s">
        <v>62</v>
      </c>
      <c r="B35" s="68" t="s">
        <v>63</v>
      </c>
      <c r="C35" s="68" t="s">
        <v>64</v>
      </c>
      <c r="D35" s="68" t="s">
        <v>65</v>
      </c>
      <c r="E35" s="68" t="s">
        <v>66</v>
      </c>
      <c r="F35" s="68" t="s">
        <v>67</v>
      </c>
      <c r="G35" s="68" t="s">
        <v>68</v>
      </c>
    </row>
  </sheetData>
  <mergeCells count="9">
    <mergeCell ref="E6:G6"/>
    <mergeCell ref="B5:G5"/>
    <mergeCell ref="B6:D6"/>
    <mergeCell ref="B7:D7"/>
    <mergeCell ref="E7:G7"/>
    <mergeCell ref="E1:G1"/>
    <mergeCell ref="B2:G2"/>
    <mergeCell ref="B19:G19"/>
    <mergeCell ref="B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2.43"/>
    <col customWidth="1" min="9" max="9" width="15.86"/>
    <col customWidth="1" min="10" max="10" width="54.86"/>
  </cols>
  <sheetData>
    <row r="1">
      <c r="A1" s="1"/>
      <c r="B1" s="3" t="s">
        <v>0</v>
      </c>
      <c r="C1" s="4"/>
      <c r="D1" s="6"/>
      <c r="E1" s="7"/>
      <c r="F1" s="7"/>
      <c r="G1" s="7"/>
      <c r="H1" s="7"/>
      <c r="I1" s="7"/>
      <c r="J1" s="7"/>
    </row>
    <row r="2">
      <c r="A2" s="9"/>
      <c r="B2" s="11"/>
      <c r="C2" s="12"/>
      <c r="D2" s="12"/>
      <c r="E2" s="14"/>
      <c r="F2" s="15" t="s">
        <v>5</v>
      </c>
      <c r="G2" s="8"/>
      <c r="H2" s="8"/>
      <c r="I2" s="10"/>
      <c r="J2" s="14"/>
      <c r="K2" s="16"/>
      <c r="L2" s="16"/>
    </row>
    <row r="3">
      <c r="A3" s="17" t="s">
        <v>6</v>
      </c>
      <c r="B3" s="19" t="s">
        <v>7</v>
      </c>
      <c r="C3" s="21" t="s">
        <v>8</v>
      </c>
      <c r="D3" s="21" t="s">
        <v>9</v>
      </c>
      <c r="E3" s="14"/>
      <c r="F3" s="22"/>
      <c r="G3" s="22"/>
      <c r="H3" s="22"/>
      <c r="I3" s="22"/>
      <c r="J3" s="14"/>
      <c r="K3" s="16"/>
      <c r="L3" s="16"/>
    </row>
    <row r="4">
      <c r="A4" s="24" t="s">
        <v>10</v>
      </c>
      <c r="B4" s="26">
        <v>1.0</v>
      </c>
      <c r="C4" s="27">
        <v>700000.0</v>
      </c>
      <c r="D4" s="27">
        <f t="shared" ref="D4:D21" si="1">C4*B4</f>
        <v>700000</v>
      </c>
      <c r="E4" s="14"/>
      <c r="F4" s="31" t="s">
        <v>13</v>
      </c>
      <c r="G4" s="33"/>
      <c r="H4" s="33"/>
      <c r="I4" s="35"/>
      <c r="J4" s="36"/>
      <c r="K4" s="36"/>
      <c r="L4" s="36"/>
    </row>
    <row r="5">
      <c r="A5" s="37" t="s">
        <v>15</v>
      </c>
      <c r="B5" s="39">
        <v>15.0</v>
      </c>
      <c r="C5" s="41">
        <v>5400.0</v>
      </c>
      <c r="D5" s="41">
        <f t="shared" si="1"/>
        <v>81000</v>
      </c>
      <c r="E5" s="14"/>
      <c r="F5" s="43"/>
      <c r="G5" s="20"/>
      <c r="H5" s="20"/>
      <c r="I5" s="23"/>
      <c r="J5" s="36"/>
      <c r="K5" s="36"/>
      <c r="L5" s="36"/>
    </row>
    <row r="6">
      <c r="A6" s="37" t="s">
        <v>19</v>
      </c>
      <c r="B6" s="44">
        <v>50.0</v>
      </c>
      <c r="C6" s="41">
        <v>1200.0</v>
      </c>
      <c r="D6" s="41">
        <f t="shared" si="1"/>
        <v>60000</v>
      </c>
      <c r="E6" s="14"/>
      <c r="F6" s="14"/>
      <c r="G6" s="14"/>
      <c r="H6" s="14"/>
      <c r="I6" s="14"/>
      <c r="J6" s="14"/>
      <c r="K6" s="16"/>
      <c r="L6" s="16"/>
    </row>
    <row r="7">
      <c r="A7" s="37" t="s">
        <v>24</v>
      </c>
      <c r="B7" s="44">
        <v>50.0</v>
      </c>
      <c r="C7" s="41">
        <v>1850.0</v>
      </c>
      <c r="D7" s="41">
        <f t="shared" si="1"/>
        <v>92500</v>
      </c>
      <c r="E7" s="14"/>
      <c r="F7" s="14"/>
      <c r="G7" s="14"/>
      <c r="H7" s="14"/>
      <c r="I7" s="14"/>
      <c r="J7" s="14"/>
      <c r="K7" s="16"/>
      <c r="L7" s="16"/>
    </row>
    <row r="8">
      <c r="A8" s="37" t="s">
        <v>25</v>
      </c>
      <c r="B8" s="44">
        <v>1.0</v>
      </c>
      <c r="C8" s="41">
        <v>46000.0</v>
      </c>
      <c r="D8" s="41">
        <f t="shared" si="1"/>
        <v>46000</v>
      </c>
      <c r="E8" s="14"/>
      <c r="F8" s="14"/>
      <c r="G8" s="14"/>
      <c r="H8" s="14"/>
      <c r="I8" s="14"/>
      <c r="J8" s="14"/>
      <c r="K8" s="16"/>
      <c r="L8" s="16"/>
    </row>
    <row r="9">
      <c r="A9" s="37" t="s">
        <v>26</v>
      </c>
      <c r="B9" s="44">
        <v>1.0</v>
      </c>
      <c r="C9" s="45">
        <v>11800.0</v>
      </c>
      <c r="D9" s="41">
        <f t="shared" si="1"/>
        <v>11800</v>
      </c>
      <c r="E9" s="14"/>
      <c r="F9" s="14"/>
      <c r="G9" s="14"/>
      <c r="H9" s="14"/>
      <c r="I9" s="14"/>
      <c r="J9" s="14"/>
      <c r="K9" s="16"/>
      <c r="L9" s="16"/>
    </row>
    <row r="10">
      <c r="A10" s="37" t="s">
        <v>28</v>
      </c>
      <c r="B10" s="39">
        <v>5.0</v>
      </c>
      <c r="C10" s="41">
        <v>9000.0</v>
      </c>
      <c r="D10" s="41">
        <f t="shared" si="1"/>
        <v>45000</v>
      </c>
      <c r="E10" s="14"/>
      <c r="F10" s="14"/>
      <c r="G10" s="14"/>
      <c r="H10" s="14"/>
      <c r="I10" s="14"/>
      <c r="J10" s="14"/>
      <c r="K10" s="16"/>
      <c r="L10" s="16"/>
    </row>
    <row r="11">
      <c r="A11" s="37" t="s">
        <v>29</v>
      </c>
      <c r="B11" s="39">
        <v>6.0</v>
      </c>
      <c r="C11" s="41">
        <v>2400.0</v>
      </c>
      <c r="D11" s="41">
        <f t="shared" si="1"/>
        <v>14400</v>
      </c>
      <c r="E11" s="7"/>
      <c r="F11" s="7"/>
      <c r="G11" s="7"/>
      <c r="H11" s="7"/>
      <c r="I11" s="7"/>
      <c r="J11" s="7"/>
    </row>
    <row r="12">
      <c r="A12" s="37" t="s">
        <v>30</v>
      </c>
      <c r="B12" s="44">
        <v>2.0</v>
      </c>
      <c r="C12" s="45">
        <v>4300.0</v>
      </c>
      <c r="D12" s="41">
        <f t="shared" si="1"/>
        <v>8600</v>
      </c>
      <c r="E12" s="7"/>
      <c r="F12" s="7"/>
      <c r="G12" s="7"/>
      <c r="H12" s="7"/>
      <c r="I12" s="7"/>
      <c r="J12" s="7"/>
    </row>
    <row r="13">
      <c r="A13" s="37" t="s">
        <v>31</v>
      </c>
      <c r="B13" s="39">
        <v>1.0</v>
      </c>
      <c r="C13" s="41">
        <v>12600.0</v>
      </c>
      <c r="D13" s="41">
        <f t="shared" si="1"/>
        <v>12600</v>
      </c>
      <c r="E13" s="7"/>
      <c r="F13" s="7"/>
      <c r="G13" s="7"/>
      <c r="H13" s="7"/>
      <c r="I13" s="7"/>
      <c r="J13" s="7"/>
    </row>
    <row r="14">
      <c r="A14" s="37" t="s">
        <v>32</v>
      </c>
      <c r="B14" s="39">
        <v>1.0</v>
      </c>
      <c r="C14" s="41">
        <v>34000.0</v>
      </c>
      <c r="D14" s="41">
        <f t="shared" si="1"/>
        <v>34000</v>
      </c>
      <c r="E14" s="7"/>
      <c r="F14" s="7"/>
      <c r="G14" s="7"/>
      <c r="H14" s="7"/>
      <c r="I14" s="7"/>
      <c r="J14" s="7"/>
    </row>
    <row r="15">
      <c r="A15" s="37" t="s">
        <v>34</v>
      </c>
      <c r="B15" s="39">
        <v>1.0</v>
      </c>
      <c r="C15" s="41">
        <v>34000.0</v>
      </c>
      <c r="D15" s="41">
        <f t="shared" si="1"/>
        <v>34000</v>
      </c>
      <c r="E15" s="7"/>
      <c r="F15" s="7"/>
      <c r="G15" s="7"/>
      <c r="H15" s="7"/>
      <c r="I15" s="7"/>
      <c r="J15" s="7"/>
    </row>
    <row r="16">
      <c r="A16" s="46" t="s">
        <v>35</v>
      </c>
      <c r="B16" s="39">
        <v>14.0</v>
      </c>
      <c r="C16" s="41">
        <v>5000.0</v>
      </c>
      <c r="D16" s="41">
        <f t="shared" si="1"/>
        <v>70000</v>
      </c>
      <c r="E16" s="7"/>
      <c r="F16" s="7"/>
      <c r="G16" s="7"/>
      <c r="H16" s="7"/>
      <c r="I16" s="7"/>
      <c r="J16" s="7"/>
    </row>
    <row r="17">
      <c r="A17" s="37" t="s">
        <v>36</v>
      </c>
      <c r="B17" s="39">
        <v>2.0</v>
      </c>
      <c r="C17" s="41">
        <v>15000.0</v>
      </c>
      <c r="D17" s="41">
        <f t="shared" si="1"/>
        <v>30000</v>
      </c>
      <c r="E17" s="7"/>
      <c r="F17" s="7"/>
      <c r="G17" s="7"/>
      <c r="H17" s="7"/>
      <c r="I17" s="7"/>
      <c r="J17" s="7"/>
    </row>
    <row r="18">
      <c r="A18" s="37" t="s">
        <v>39</v>
      </c>
      <c r="B18" s="39">
        <v>1.0</v>
      </c>
      <c r="C18" s="45">
        <v>20000.0</v>
      </c>
      <c r="D18" s="41">
        <f t="shared" si="1"/>
        <v>20000</v>
      </c>
      <c r="E18" s="7"/>
      <c r="F18" s="7"/>
      <c r="G18" s="7"/>
      <c r="H18" s="7"/>
      <c r="I18" s="7"/>
      <c r="J18" s="7"/>
    </row>
    <row r="19">
      <c r="A19" s="37" t="s">
        <v>40</v>
      </c>
      <c r="B19" s="39">
        <v>100.0</v>
      </c>
      <c r="C19" s="41">
        <v>210.0</v>
      </c>
      <c r="D19" s="41">
        <f t="shared" si="1"/>
        <v>21000</v>
      </c>
      <c r="E19" s="7"/>
      <c r="F19" s="7"/>
      <c r="G19" s="7"/>
      <c r="H19" s="7"/>
      <c r="I19" s="7"/>
      <c r="J19" s="7"/>
    </row>
    <row r="20">
      <c r="A20" s="46" t="s">
        <v>41</v>
      </c>
      <c r="B20" s="39">
        <v>100.0</v>
      </c>
      <c r="C20" s="45">
        <v>1800.0</v>
      </c>
      <c r="D20" s="41">
        <f t="shared" si="1"/>
        <v>180000</v>
      </c>
      <c r="E20" s="7"/>
      <c r="F20" s="7"/>
      <c r="G20" s="7"/>
      <c r="H20" s="7"/>
      <c r="I20" s="7"/>
      <c r="J20" s="7"/>
    </row>
    <row r="21">
      <c r="A21" s="46" t="s">
        <v>42</v>
      </c>
      <c r="B21" s="44">
        <v>1.0</v>
      </c>
      <c r="C21" s="41">
        <v>200000.0</v>
      </c>
      <c r="D21" s="41">
        <f t="shared" si="1"/>
        <v>200000</v>
      </c>
      <c r="E21" s="7"/>
      <c r="F21" s="7"/>
      <c r="G21" s="7"/>
      <c r="H21" s="7"/>
      <c r="I21" s="7"/>
      <c r="J21" s="7"/>
    </row>
    <row r="22">
      <c r="A22" s="49" t="s">
        <v>43</v>
      </c>
      <c r="B22" s="52">
        <f>SUM(D4:D21)</f>
        <v>1660900</v>
      </c>
      <c r="C22" s="20"/>
      <c r="D22" s="23"/>
      <c r="E22" s="7"/>
      <c r="F22" s="7"/>
      <c r="G22" s="7"/>
      <c r="H22" s="7"/>
      <c r="I22" s="7"/>
      <c r="J22" s="7"/>
    </row>
    <row r="23" ht="27.75" customHeight="1">
      <c r="A23" s="54" t="s">
        <v>46</v>
      </c>
      <c r="B23" s="56">
        <v>560000.0</v>
      </c>
      <c r="C23" s="8"/>
      <c r="D23" s="10"/>
      <c r="E23" s="57" t="s">
        <v>48</v>
      </c>
      <c r="J23" s="58"/>
    </row>
    <row r="24">
      <c r="A24" s="59" t="s">
        <v>50</v>
      </c>
      <c r="B24" s="60">
        <f>B22+B23</f>
        <v>2220900</v>
      </c>
      <c r="C24" s="8"/>
      <c r="D24" s="10"/>
      <c r="E24" s="7"/>
      <c r="F24" s="7"/>
      <c r="G24" s="7"/>
      <c r="H24" s="7"/>
      <c r="I24" s="7"/>
      <c r="J24" s="7"/>
    </row>
  </sheetData>
  <mergeCells count="6">
    <mergeCell ref="B23:D23"/>
    <mergeCell ref="B24:D24"/>
    <mergeCell ref="F2:I2"/>
    <mergeCell ref="B22:D22"/>
    <mergeCell ref="E23:I23"/>
    <mergeCell ref="F4:I5"/>
  </mergeCells>
  <drawing r:id="rId1"/>
</worksheet>
</file>