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Фдуч Документс\!01 ТехноПро Workfolder\Dropbox\03 Городок и Мир ФРАНЧАЙЗИНГ\Документация\"/>
    </mc:Choice>
  </mc:AlternateContent>
  <bookViews>
    <workbookView xWindow="0" yWindow="90" windowWidth="12255" windowHeight="5925"/>
  </bookViews>
  <sheets>
    <sheet name="Сводная таблица" sheetId="1" r:id="rId1"/>
    <sheet name="Графики" sheetId="4" r:id="rId2"/>
  </sheets>
  <calcPr calcId="162913"/>
</workbook>
</file>

<file path=xl/calcChain.xml><?xml version="1.0" encoding="utf-8"?>
<calcChain xmlns="http://schemas.openxmlformats.org/spreadsheetml/2006/main">
  <c r="E31" i="1" l="1"/>
  <c r="G7" i="1" l="1"/>
  <c r="H10" i="1"/>
  <c r="H15" i="1" l="1"/>
  <c r="K18" i="1"/>
  <c r="J18" i="1"/>
  <c r="I18" i="1"/>
  <c r="H18" i="1"/>
  <c r="H16" i="1"/>
  <c r="I16" i="1"/>
  <c r="J16" i="1"/>
  <c r="K16" i="1"/>
  <c r="H19" i="1"/>
  <c r="I19" i="1"/>
  <c r="J19" i="1"/>
  <c r="K19" i="1"/>
  <c r="I13" i="1"/>
  <c r="J13" i="1"/>
  <c r="K13" i="1"/>
  <c r="H13" i="1"/>
  <c r="G12" i="1" l="1"/>
  <c r="J12" i="1" l="1"/>
  <c r="K12" i="1"/>
  <c r="I12" i="1"/>
  <c r="H12" i="1"/>
  <c r="G17" i="1" l="1"/>
  <c r="K17" i="1" l="1"/>
  <c r="J17" i="1"/>
  <c r="H17" i="1"/>
  <c r="I17" i="1"/>
  <c r="K4" i="1"/>
  <c r="K14" i="1" s="1"/>
  <c r="J4" i="1"/>
  <c r="J14" i="1" s="1"/>
  <c r="I4" i="1"/>
  <c r="I14" i="1" s="1"/>
  <c r="H4" i="1"/>
  <c r="H14" i="1" s="1"/>
  <c r="C15" i="1" l="1"/>
  <c r="I15" i="1" s="1"/>
  <c r="D15" i="1"/>
  <c r="I9" i="1"/>
  <c r="J9" i="1"/>
  <c r="K9" i="1"/>
  <c r="H9" i="1"/>
  <c r="H7" i="1"/>
  <c r="J7" i="1"/>
  <c r="H8" i="1"/>
  <c r="I7" i="1"/>
  <c r="J8" i="1"/>
  <c r="K7" i="1"/>
  <c r="I20" i="1"/>
  <c r="C2" i="4" s="1"/>
  <c r="E15" i="1" l="1"/>
  <c r="K15" i="1" s="1"/>
  <c r="J15" i="1"/>
  <c r="H6" i="1"/>
  <c r="H25" i="1" s="1"/>
  <c r="J6" i="1"/>
  <c r="I8" i="1"/>
  <c r="I6" i="1" s="1"/>
  <c r="H11" i="1"/>
  <c r="K8" i="1"/>
  <c r="K6" i="1" s="1"/>
  <c r="K11" i="1"/>
  <c r="J11" i="1"/>
  <c r="I11" i="1"/>
  <c r="K20" i="1"/>
  <c r="E2" i="4" s="1"/>
  <c r="H20" i="1"/>
  <c r="B2" i="4" s="1"/>
  <c r="B7" i="4" s="1"/>
  <c r="C7" i="4" s="1"/>
  <c r="J20" i="1"/>
  <c r="D2" i="4" s="1"/>
  <c r="D7" i="4" l="1"/>
  <c r="F2" i="4"/>
  <c r="G2" i="4" s="1"/>
  <c r="H2" i="4" s="1"/>
  <c r="I2" i="4" s="1"/>
  <c r="J2" i="4" s="1"/>
  <c r="K2" i="4" s="1"/>
  <c r="L2" i="4" s="1"/>
  <c r="M2" i="4" s="1"/>
  <c r="E7" i="4"/>
  <c r="J21" i="1"/>
  <c r="F7" i="4"/>
  <c r="G7" i="4" s="1"/>
  <c r="H7" i="4" s="1"/>
  <c r="I7" i="4" s="1"/>
  <c r="J7" i="4" s="1"/>
  <c r="K7" i="4" s="1"/>
  <c r="L7" i="4" s="1"/>
  <c r="M7" i="4" s="1"/>
  <c r="B31" i="1" s="1"/>
  <c r="H21" i="1"/>
  <c r="I21" i="1"/>
  <c r="I22" i="1" s="1"/>
  <c r="K21" i="1"/>
  <c r="B4" i="4" l="1"/>
  <c r="B9" i="4" s="1"/>
  <c r="H22" i="1"/>
  <c r="K22" i="1"/>
  <c r="E4" i="4" s="1"/>
  <c r="E32" i="1"/>
  <c r="E33" i="1" s="1"/>
  <c r="D3" i="4"/>
  <c r="J22" i="1"/>
  <c r="D4" i="4" s="1"/>
  <c r="F4" i="4" s="1"/>
  <c r="G4" i="4" s="1"/>
  <c r="H4" i="4" s="1"/>
  <c r="I4" i="4" s="1"/>
  <c r="J4" i="4" s="1"/>
  <c r="K4" i="4" s="1"/>
  <c r="L4" i="4" s="1"/>
  <c r="M4" i="4" s="1"/>
  <c r="B3" i="4"/>
  <c r="B8" i="4" s="1"/>
  <c r="K24" i="1"/>
  <c r="E3" i="4"/>
  <c r="F3" i="4" s="1"/>
  <c r="G3" i="4" s="1"/>
  <c r="H3" i="4" s="1"/>
  <c r="I3" i="4" s="1"/>
  <c r="J3" i="4" s="1"/>
  <c r="K3" i="4" s="1"/>
  <c r="L3" i="4" s="1"/>
  <c r="M3" i="4" s="1"/>
  <c r="I24" i="1"/>
  <c r="C3" i="4"/>
  <c r="H24" i="1"/>
  <c r="J24" i="1"/>
  <c r="C4" i="4" l="1"/>
  <c r="C9" i="4" s="1"/>
  <c r="D9" i="4" s="1"/>
  <c r="E9" i="4" s="1"/>
  <c r="F9" i="4" s="1"/>
  <c r="G9" i="4" s="1"/>
  <c r="H9" i="4" s="1"/>
  <c r="I9" i="4" s="1"/>
  <c r="J9" i="4" s="1"/>
  <c r="K9" i="4" s="1"/>
  <c r="L9" i="4" s="1"/>
  <c r="M9" i="4" s="1"/>
  <c r="B33" i="1" s="1"/>
  <c r="C8" i="4"/>
  <c r="D8" i="4" s="1"/>
  <c r="E8" i="4" s="1"/>
  <c r="F8" i="4" s="1"/>
  <c r="G8" i="4" s="1"/>
  <c r="H8" i="4" s="1"/>
  <c r="I8" i="4" s="1"/>
  <c r="J8" i="4" s="1"/>
  <c r="K8" i="4" s="1"/>
  <c r="L8" i="4" s="1"/>
  <c r="M8" i="4" s="1"/>
  <c r="B32" i="1" s="1"/>
</calcChain>
</file>

<file path=xl/sharedStrings.xml><?xml version="1.0" encoding="utf-8"?>
<sst xmlns="http://schemas.openxmlformats.org/spreadsheetml/2006/main" count="59" uniqueCount="46">
  <si>
    <t>Наименование</t>
  </si>
  <si>
    <t>Период</t>
  </si>
  <si>
    <t>Итого затраты</t>
  </si>
  <si>
    <t>Кол-во, ед.</t>
  </si>
  <si>
    <t>Выручка</t>
  </si>
  <si>
    <t>Сумма, руб.</t>
  </si>
  <si>
    <t>Интернет</t>
  </si>
  <si>
    <t>Обслуживание:</t>
  </si>
  <si>
    <t>Вложения:</t>
  </si>
  <si>
    <t>Чистая прибыль</t>
  </si>
  <si>
    <t>Средний чек</t>
  </si>
  <si>
    <t>за мес</t>
  </si>
  <si>
    <t>Требуемые инвестиции в проект</t>
  </si>
  <si>
    <t>Рентабельность продаж %</t>
  </si>
  <si>
    <t>Реклама</t>
  </si>
  <si>
    <t>1-й месяц</t>
  </si>
  <si>
    <t>2-й месяц</t>
  </si>
  <si>
    <t>3-й месяц</t>
  </si>
  <si>
    <t>4-й месяц и следующие</t>
  </si>
  <si>
    <t>Выручка (среднее значение по количеству клиентов, вычисленное на реальной посещаемости)</t>
  </si>
  <si>
    <t>Закупка рекламной продукции, включая раздаточные материалы, форму, рекламную вывеску</t>
  </si>
  <si>
    <t>за 35-50 кв.м</t>
  </si>
  <si>
    <t>ФОТ (включая сборы), по умолчанию 1 сотрудник, 1 ИП</t>
  </si>
  <si>
    <t>ПСН</t>
  </si>
  <si>
    <t>Расходные материалы</t>
  </si>
  <si>
    <t>Содержание р/с</t>
  </si>
  <si>
    <t xml:space="preserve">Аренда (средняя аренда для крупного регионального города РФ; от ТРК зависят дополнительные условия, такие как размер обеспечительного взноса и пр.) </t>
  </si>
  <si>
    <t>Паушальный взнос</t>
  </si>
  <si>
    <t>Роялти</t>
  </si>
  <si>
    <t>Месяц</t>
  </si>
  <si>
    <t>Затраты</t>
  </si>
  <si>
    <t>Нарастающим итогом</t>
  </si>
  <si>
    <t>Окупаемость инвестиций</t>
  </si>
  <si>
    <t>Закупка оборудования</t>
  </si>
  <si>
    <t>Оформление организации, открытие расчетного счета (зависит от формы организации, кол-ва учредителей, банка, от 800 р. До 15 000 р.). По умолчанию выбрана форма ИП, самостоятельная регистрация ИП и открытие р/с в Тинькофф банке</t>
  </si>
  <si>
    <t>300 000 р - 33,33% =</t>
  </si>
  <si>
    <t>С минимальным запасом</t>
  </si>
  <si>
    <t>Показатели за 1-й год</t>
  </si>
  <si>
    <t>Показатели за 2-й год</t>
  </si>
  <si>
    <t>за мес.</t>
  </si>
  <si>
    <t>Нарастающим итогом за год (подробнее см. Графики)</t>
  </si>
  <si>
    <t>Клиенты/мес.</t>
  </si>
  <si>
    <t>Доход</t>
  </si>
  <si>
    <t>Расход</t>
  </si>
  <si>
    <t>Финансовая модель Детской Студии Развивающий Городок Паровозиков</t>
  </si>
  <si>
    <t>от 4 с половиной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</si>
</sst>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\ &quot;₽&quot;"/>
  </numFmts>
  <fonts count="4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6"/>
      <color rgb="FF7030A0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40_x0009_62_x0009_124_x0009_124"/>
      <charset val="204"/>
    </font>
    <font>
      <b/>
      <i/>
      <sz val="12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i/>
      <sz val="12"/>
      <name val="Calibri"/>
      <family val="2"/>
      <charset val="204"/>
    </font>
    <font>
      <b/>
      <sz val="12"/>
      <color theme="5" tint="-0.499984740745262"/>
      <name val="Calibri"/>
      <family val="2"/>
      <charset val="204"/>
    </font>
    <font>
      <b/>
      <sz val="12"/>
      <color rgb="FF008000"/>
      <name val="Calibri"/>
      <family val="2"/>
      <charset val="204"/>
    </font>
    <font>
      <b/>
      <i/>
      <u/>
      <sz val="12"/>
      <color rgb="FFFF0000"/>
      <name val="Calibri"/>
      <family val="2"/>
      <charset val="204"/>
    </font>
    <font>
      <b/>
      <u/>
      <sz val="12"/>
      <color rgb="FF008000"/>
      <name val="Calibri"/>
      <family val="2"/>
      <charset val="204"/>
    </font>
    <font>
      <b/>
      <i/>
      <sz val="12"/>
      <color rgb="FF0070C0"/>
      <name val="Calibri"/>
      <family val="2"/>
      <charset val="204"/>
    </font>
    <font>
      <b/>
      <i/>
      <sz val="16"/>
      <color rgb="FF7030A0"/>
      <name val="Calibri"/>
      <family val="2"/>
      <charset val="204"/>
    </font>
    <font>
      <b/>
      <i/>
      <sz val="9"/>
      <color rgb="FF7030A0"/>
      <name val="Calibri"/>
      <family val="2"/>
      <charset val="204"/>
    </font>
    <font>
      <b/>
      <u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u/>
      <sz val="14"/>
      <color rgb="FF0070C0"/>
      <name val="Calibri"/>
      <family val="2"/>
      <charset val="204"/>
    </font>
    <font>
      <b/>
      <u/>
      <sz val="14"/>
      <color rgb="FFFF0000"/>
      <name val="Calibri"/>
      <family val="2"/>
      <charset val="204"/>
    </font>
    <font>
      <b/>
      <u/>
      <sz val="14"/>
      <color rgb="FF008000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1" borderId="7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wrapText="1"/>
    </xf>
    <xf numFmtId="17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Alignment="1">
      <alignment wrapText="1"/>
    </xf>
    <xf numFmtId="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2" fontId="2" fillId="0" borderId="0" xfId="0" applyNumberFormat="1" applyFont="1" applyAlignment="1">
      <alignment wrapText="1"/>
    </xf>
    <xf numFmtId="2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0" fontId="22" fillId="17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right" wrapText="1"/>
    </xf>
    <xf numFmtId="0" fontId="23" fillId="0" borderId="10" xfId="0" applyNumberFormat="1" applyFont="1" applyBorder="1" applyAlignment="1">
      <alignment horizontal="right" wrapText="1"/>
    </xf>
    <xf numFmtId="0" fontId="21" fillId="0" borderId="10" xfId="0" applyNumberFormat="1" applyFont="1" applyBorder="1" applyAlignment="1">
      <alignment wrapText="1"/>
    </xf>
    <xf numFmtId="164" fontId="24" fillId="16" borderId="10" xfId="0" applyNumberFormat="1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164" fontId="25" fillId="0" borderId="10" xfId="0" applyNumberFormat="1" applyFont="1" applyBorder="1" applyAlignment="1">
      <alignment wrapText="1"/>
    </xf>
    <xf numFmtId="164" fontId="21" fillId="0" borderId="10" xfId="0" applyNumberFormat="1" applyFont="1" applyBorder="1" applyAlignment="1">
      <alignment wrapText="1"/>
    </xf>
    <xf numFmtId="164" fontId="21" fillId="0" borderId="0" xfId="0" applyNumberFormat="1" applyFont="1" applyAlignment="1">
      <alignment wrapText="1"/>
    </xf>
    <xf numFmtId="0" fontId="22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164" fontId="25" fillId="17" borderId="10" xfId="0" applyNumberFormat="1" applyFont="1" applyFill="1" applyBorder="1" applyAlignment="1">
      <alignment wrapText="1"/>
    </xf>
    <xf numFmtId="164" fontId="21" fillId="0" borderId="10" xfId="0" applyNumberFormat="1" applyFont="1" applyFill="1" applyBorder="1" applyAlignment="1">
      <alignment wrapText="1"/>
    </xf>
    <xf numFmtId="164" fontId="25" fillId="0" borderId="10" xfId="0" applyNumberFormat="1" applyFont="1" applyFill="1" applyBorder="1" applyAlignment="1">
      <alignment wrapText="1"/>
    </xf>
    <xf numFmtId="164" fontId="26" fillId="19" borderId="10" xfId="0" applyNumberFormat="1" applyFont="1" applyFill="1" applyBorder="1" applyAlignment="1">
      <alignment wrapText="1"/>
    </xf>
    <xf numFmtId="164" fontId="25" fillId="0" borderId="0" xfId="0" applyNumberFormat="1" applyFont="1" applyAlignment="1">
      <alignment wrapText="1"/>
    </xf>
    <xf numFmtId="0" fontId="21" fillId="0" borderId="0" xfId="0" applyNumberFormat="1" applyFont="1" applyAlignment="1">
      <alignment wrapText="1"/>
    </xf>
    <xf numFmtId="0" fontId="25" fillId="18" borderId="0" xfId="0" applyFont="1" applyFill="1" applyAlignment="1">
      <alignment wrapText="1"/>
    </xf>
    <xf numFmtId="164" fontId="25" fillId="18" borderId="0" xfId="0" applyNumberFormat="1" applyFont="1" applyFill="1" applyAlignment="1">
      <alignment wrapText="1"/>
    </xf>
    <xf numFmtId="164" fontId="27" fillId="14" borderId="10" xfId="0" applyNumberFormat="1" applyFont="1" applyFill="1" applyBorder="1" applyAlignment="1">
      <alignment wrapText="1"/>
    </xf>
    <xf numFmtId="164" fontId="28" fillId="15" borderId="10" xfId="0" applyNumberFormat="1" applyFont="1" applyFill="1" applyBorder="1" applyAlignment="1">
      <alignment wrapText="1"/>
    </xf>
    <xf numFmtId="164" fontId="29" fillId="23" borderId="10" xfId="0" applyNumberFormat="1" applyFont="1" applyFill="1" applyBorder="1" applyAlignment="1">
      <alignment wrapText="1"/>
    </xf>
    <xf numFmtId="164" fontId="30" fillId="25" borderId="10" xfId="0" applyNumberFormat="1" applyFont="1" applyFill="1" applyBorder="1" applyAlignment="1">
      <alignment wrapText="1"/>
    </xf>
    <xf numFmtId="164" fontId="31" fillId="21" borderId="10" xfId="0" applyNumberFormat="1" applyFont="1" applyFill="1" applyBorder="1" applyAlignment="1">
      <alignment wrapText="1"/>
    </xf>
    <xf numFmtId="10" fontId="26" fillId="19" borderId="10" xfId="0" applyNumberFormat="1" applyFont="1" applyFill="1" applyBorder="1" applyAlignment="1">
      <alignment wrapText="1"/>
    </xf>
    <xf numFmtId="0" fontId="0" fillId="21" borderId="10" xfId="0" applyFill="1" applyBorder="1"/>
    <xf numFmtId="0" fontId="0" fillId="22" borderId="10" xfId="0" applyFill="1" applyBorder="1"/>
    <xf numFmtId="0" fontId="0" fillId="27" borderId="10" xfId="0" applyFill="1" applyBorder="1"/>
    <xf numFmtId="0" fontId="0" fillId="28" borderId="10" xfId="0" applyFill="1" applyBorder="1"/>
    <xf numFmtId="0" fontId="0" fillId="26" borderId="10" xfId="0" applyFill="1" applyBorder="1"/>
    <xf numFmtId="0" fontId="0" fillId="20" borderId="10" xfId="0" applyFill="1" applyBorder="1"/>
    <xf numFmtId="0" fontId="0" fillId="19" borderId="10" xfId="0" applyFill="1" applyBorder="1"/>
    <xf numFmtId="0" fontId="32" fillId="24" borderId="0" xfId="0" applyFont="1" applyFill="1" applyAlignment="1">
      <alignment wrapText="1"/>
    </xf>
    <xf numFmtId="164" fontId="32" fillId="24" borderId="0" xfId="0" applyNumberFormat="1" applyFont="1" applyFill="1" applyAlignment="1">
      <alignment wrapText="1"/>
    </xf>
    <xf numFmtId="164" fontId="33" fillId="24" borderId="0" xfId="0" applyNumberFormat="1" applyFont="1" applyFill="1" applyAlignment="1">
      <alignment wrapText="1"/>
    </xf>
    <xf numFmtId="0" fontId="22" fillId="17" borderId="10" xfId="0" applyFont="1" applyFill="1" applyBorder="1" applyAlignment="1">
      <alignment horizontal="center" wrapText="1"/>
    </xf>
    <xf numFmtId="0" fontId="22" fillId="19" borderId="10" xfId="0" applyFont="1" applyFill="1" applyBorder="1" applyAlignment="1">
      <alignment horizontal="left" wrapText="1"/>
    </xf>
    <xf numFmtId="0" fontId="22" fillId="25" borderId="10" xfId="0" applyFont="1" applyFill="1" applyBorder="1" applyAlignment="1">
      <alignment horizontal="left" wrapText="1"/>
    </xf>
    <xf numFmtId="0" fontId="22" fillId="21" borderId="10" xfId="0" applyFont="1" applyFill="1" applyBorder="1" applyAlignment="1">
      <alignment horizontal="left" wrapText="1"/>
    </xf>
    <xf numFmtId="0" fontId="22" fillId="23" borderId="10" xfId="0" applyFont="1" applyFill="1" applyBorder="1" applyAlignment="1">
      <alignment horizontal="left" wrapText="1"/>
    </xf>
    <xf numFmtId="2" fontId="25" fillId="18" borderId="0" xfId="0" applyNumberFormat="1" applyFont="1" applyFill="1" applyAlignment="1">
      <alignment wrapText="1"/>
    </xf>
    <xf numFmtId="164" fontId="3" fillId="18" borderId="0" xfId="0" applyNumberFormat="1" applyFont="1" applyFill="1" applyAlignment="1">
      <alignment wrapText="1"/>
    </xf>
    <xf numFmtId="0" fontId="2" fillId="18" borderId="0" xfId="0" applyFont="1" applyFill="1" applyAlignment="1">
      <alignment wrapText="1"/>
    </xf>
    <xf numFmtId="165" fontId="34" fillId="18" borderId="0" xfId="0" applyNumberFormat="1" applyFont="1" applyFill="1" applyAlignment="1">
      <alignment wrapText="1"/>
    </xf>
    <xf numFmtId="0" fontId="37" fillId="21" borderId="10" xfId="0" applyFont="1" applyFill="1" applyBorder="1" applyAlignment="1">
      <alignment horizontal="left" wrapText="1"/>
    </xf>
    <xf numFmtId="0" fontId="37" fillId="23" borderId="10" xfId="0" applyFont="1" applyFill="1" applyBorder="1" applyAlignment="1">
      <alignment horizontal="left" wrapText="1"/>
    </xf>
    <xf numFmtId="0" fontId="37" fillId="25" borderId="10" xfId="0" applyFont="1" applyFill="1" applyBorder="1" applyAlignment="1">
      <alignment horizontal="left" wrapText="1"/>
    </xf>
    <xf numFmtId="0" fontId="35" fillId="0" borderId="10" xfId="0" applyFont="1" applyBorder="1" applyAlignment="1">
      <alignment wrapText="1"/>
    </xf>
    <xf numFmtId="0" fontId="32" fillId="24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2" fontId="36" fillId="0" borderId="10" xfId="0" applyNumberFormat="1" applyFont="1" applyFill="1" applyBorder="1" applyAlignment="1">
      <alignment horizontal="left" wrapText="1"/>
    </xf>
    <xf numFmtId="0" fontId="35" fillId="0" borderId="10" xfId="0" applyFont="1" applyBorder="1" applyAlignment="1">
      <alignment horizontal="left" wrapText="1"/>
    </xf>
    <xf numFmtId="164" fontId="38" fillId="0" borderId="10" xfId="0" applyNumberFormat="1" applyFont="1" applyBorder="1" applyAlignment="1">
      <alignment wrapText="1"/>
    </xf>
    <xf numFmtId="0" fontId="35" fillId="0" borderId="10" xfId="0" applyFont="1" applyBorder="1" applyAlignment="1">
      <alignment wrapText="1"/>
    </xf>
    <xf numFmtId="164" fontId="39" fillId="0" borderId="10" xfId="0" applyNumberFormat="1" applyFont="1" applyBorder="1" applyAlignment="1">
      <alignment wrapText="1"/>
    </xf>
    <xf numFmtId="164" fontId="40" fillId="0" borderId="10" xfId="0" applyNumberFormat="1" applyFont="1" applyBorder="1" applyAlignment="1">
      <alignment wrapText="1"/>
    </xf>
    <xf numFmtId="164" fontId="40" fillId="0" borderId="12" xfId="0" applyNumberFormat="1" applyFont="1" applyBorder="1" applyAlignment="1">
      <alignment wrapText="1"/>
    </xf>
    <xf numFmtId="164" fontId="40" fillId="0" borderId="13" xfId="0" applyNumberFormat="1" applyFont="1" applyBorder="1" applyAlignment="1">
      <alignment wrapText="1"/>
    </xf>
    <xf numFmtId="0" fontId="22" fillId="17" borderId="11" xfId="0" applyFont="1" applyFill="1" applyBorder="1" applyAlignment="1">
      <alignment horizontal="center" wrapText="1"/>
    </xf>
    <xf numFmtId="0" fontId="21" fillId="17" borderId="12" xfId="0" applyFont="1" applyFill="1" applyBorder="1" applyAlignment="1">
      <alignment horizontal="center" wrapText="1"/>
    </xf>
    <xf numFmtId="0" fontId="21" fillId="17" borderId="13" xfId="0" applyFont="1" applyFill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0" fillId="24" borderId="14" xfId="0" applyFont="1" applyFill="1" applyBorder="1" applyAlignment="1">
      <alignment horizontal="center" vertical="center" wrapText="1"/>
    </xf>
    <xf numFmtId="0" fontId="22" fillId="17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17" borderId="12" xfId="0" applyFill="1" applyBorder="1" applyAlignment="1">
      <alignment horizontal="center" wrapText="1"/>
    </xf>
    <xf numFmtId="0" fontId="0" fillId="17" borderId="13" xfId="0" applyFill="1" applyBorder="1" applyAlignment="1">
      <alignment horizontal="center" wrapText="1"/>
    </xf>
    <xf numFmtId="0" fontId="22" fillId="17" borderId="20" xfId="0" applyFont="1" applyFill="1" applyBorder="1" applyAlignment="1">
      <alignment wrapText="1"/>
    </xf>
    <xf numFmtId="0" fontId="0" fillId="0" borderId="21" xfId="0" applyBorder="1" applyAlignment="1">
      <alignment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aseline="0"/>
              <a:t>Точка окупаемости 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Графики!$A$7</c:f>
              <c:strCache>
                <c:ptCount val="1"/>
                <c:pt idx="0">
                  <c:v>Выручка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Графики!$B$7:$M$7</c:f>
              <c:numCache>
                <c:formatCode>General</c:formatCode>
                <c:ptCount val="12"/>
                <c:pt idx="0">
                  <c:v>144800</c:v>
                </c:pt>
                <c:pt idx="1">
                  <c:v>330868</c:v>
                </c:pt>
                <c:pt idx="2">
                  <c:v>577752</c:v>
                </c:pt>
                <c:pt idx="3">
                  <c:v>892692</c:v>
                </c:pt>
                <c:pt idx="4">
                  <c:v>1207632</c:v>
                </c:pt>
                <c:pt idx="5">
                  <c:v>1522572</c:v>
                </c:pt>
                <c:pt idx="6">
                  <c:v>1837512</c:v>
                </c:pt>
                <c:pt idx="7">
                  <c:v>2152452</c:v>
                </c:pt>
                <c:pt idx="8">
                  <c:v>2467392</c:v>
                </c:pt>
                <c:pt idx="9">
                  <c:v>2782332</c:v>
                </c:pt>
                <c:pt idx="10">
                  <c:v>3097272</c:v>
                </c:pt>
                <c:pt idx="11">
                  <c:v>3412212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BA-400B-BB6B-85051D053E6F}"/>
            </c:ext>
          </c:extLst>
        </c:ser>
        <c:ser>
          <c:idx val="1"/>
          <c:order val="1"/>
          <c:tx>
            <c:strRef>
              <c:f>Графики!$A$8</c:f>
              <c:strCache>
                <c:ptCount val="1"/>
                <c:pt idx="0">
                  <c:v>Затраты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Графики!$B$8:$M$8</c:f>
              <c:numCache>
                <c:formatCode>General</c:formatCode>
                <c:ptCount val="12"/>
                <c:pt idx="0">
                  <c:v>746431.66666666663</c:v>
                </c:pt>
                <c:pt idx="1">
                  <c:v>850026.73333333328</c:v>
                </c:pt>
                <c:pt idx="2">
                  <c:v>953662.6</c:v>
                </c:pt>
                <c:pt idx="3">
                  <c:v>1057701.2666666666</c:v>
                </c:pt>
                <c:pt idx="4">
                  <c:v>1161739.9333333333</c:v>
                </c:pt>
                <c:pt idx="5">
                  <c:v>1265778.6000000001</c:v>
                </c:pt>
                <c:pt idx="6">
                  <c:v>1369817.2666666668</c:v>
                </c:pt>
                <c:pt idx="7">
                  <c:v>1473855.9333333336</c:v>
                </c:pt>
                <c:pt idx="8">
                  <c:v>1577894.6000000003</c:v>
                </c:pt>
                <c:pt idx="9">
                  <c:v>1681933.2666666671</c:v>
                </c:pt>
                <c:pt idx="10">
                  <c:v>1785971.9333333338</c:v>
                </c:pt>
                <c:pt idx="11">
                  <c:v>1890010.6000000006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BA-400B-BB6B-85051D053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54264"/>
        <c:axId val="712654592"/>
      </c:lineChart>
      <c:catAx>
        <c:axId val="71265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2654592"/>
        <c:crosses val="autoZero"/>
        <c:auto val="1"/>
        <c:lblAlgn val="ctr"/>
        <c:lblOffset val="100"/>
        <c:noMultiLvlLbl val="0"/>
      </c:catAx>
      <c:valAx>
        <c:axId val="71265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Сумма, руб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2654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aseline="0"/>
              <a:t>Чистая прибыль нарастающим итогом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Графики!$A$9</c:f>
              <c:strCache>
                <c:ptCount val="1"/>
                <c:pt idx="0">
                  <c:v>Чистая прибыль</c:v>
                </c:pt>
              </c:strCache>
            </c:strRef>
          </c:tx>
          <c:marker>
            <c:symbol val="none"/>
          </c:marker>
          <c:val>
            <c:numRef>
              <c:f>Графики!$B$9:$M$9</c:f>
              <c:numCache>
                <c:formatCode>General</c:formatCode>
                <c:ptCount val="12"/>
                <c:pt idx="0">
                  <c:v>-601631.66666666663</c:v>
                </c:pt>
                <c:pt idx="1">
                  <c:v>-519158.73333333328</c:v>
                </c:pt>
                <c:pt idx="2">
                  <c:v>-375910.6</c:v>
                </c:pt>
                <c:pt idx="3">
                  <c:v>-165009.26666666666</c:v>
                </c:pt>
                <c:pt idx="4">
                  <c:v>45892.066666666651</c:v>
                </c:pt>
                <c:pt idx="5">
                  <c:v>256793.39999999997</c:v>
                </c:pt>
                <c:pt idx="6">
                  <c:v>467694.73333333328</c:v>
                </c:pt>
                <c:pt idx="7">
                  <c:v>678596.06666666665</c:v>
                </c:pt>
                <c:pt idx="8">
                  <c:v>889497.39999999991</c:v>
                </c:pt>
                <c:pt idx="9">
                  <c:v>1100398.7333333332</c:v>
                </c:pt>
                <c:pt idx="10">
                  <c:v>1311300.0666666664</c:v>
                </c:pt>
                <c:pt idx="11">
                  <c:v>1522201.3999999997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E8B-4E5E-BC20-1A66F3BE7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54264"/>
        <c:axId val="712654592"/>
      </c:lineChart>
      <c:catAx>
        <c:axId val="71265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2654592"/>
        <c:crosses val="autoZero"/>
        <c:auto val="1"/>
        <c:lblAlgn val="ctr"/>
        <c:lblOffset val="100"/>
        <c:noMultiLvlLbl val="0"/>
      </c:catAx>
      <c:valAx>
        <c:axId val="71265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Сумма, руб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2654264"/>
        <c:crosses val="autoZero"/>
        <c:crossBetween val="between"/>
      </c:valAx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455547</xdr:colOff>
      <xdr:row>0</xdr:row>
      <xdr:rowOff>34441</xdr:rowOff>
    </xdr:from>
    <xdr:to>
      <xdr:col>0</xdr:col>
      <xdr:colOff>1687585</xdr:colOff>
      <xdr:row>0</xdr:row>
      <xdr:rowOff>600172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47" y="34441"/>
          <a:ext cx="1232038" cy="565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9525</xdr:rowOff>
    </xdr:from>
    <xdr:to>
      <xdr:col>6</xdr:col>
      <xdr:colOff>152400</xdr:colOff>
      <xdr:row>24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180975</xdr:rowOff>
    </xdr:from>
    <xdr:to>
      <xdr:col>6</xdr:col>
      <xdr:colOff>152400</xdr:colOff>
      <xdr:row>39</xdr:row>
      <xdr:rowOff>66675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abSelected="1" topLeftCell="A13" zoomScale="92" zoomScaleNormal="100" workbookViewId="0">
      <selection activeCell="D19" sqref="D19"/>
    </sheetView>
  </sheetViews>
  <sheetFormatPr defaultColWidth="8.85546875" defaultRowHeight="12"/>
  <cols>
    <col min="1" max="1" width="32.42578125" style="1" bestFit="1" customWidth="1"/>
    <col min="2" max="4" width="12.28515625" style="1" bestFit="1" customWidth="1"/>
    <col min="5" max="5" width="12.7109375" style="1" bestFit="1" customWidth="1"/>
    <col min="6" max="6" width="11.28515625" style="1" bestFit="1" customWidth="1"/>
    <col min="7" max="7" width="20" style="1" bestFit="1" customWidth="1"/>
    <col min="8" max="10" width="17.7109375" style="1" bestFit="1" customWidth="1"/>
    <col min="11" max="11" width="19.5703125" style="1" bestFit="1" customWidth="1"/>
    <col min="12" max="12" width="16.7109375" style="1" customWidth="1"/>
    <col min="13" max="13" width="25.85546875" style="1" customWidth="1"/>
    <col min="14" max="14" width="12.5703125" style="1" customWidth="1"/>
    <col min="15" max="15" width="11.7109375" style="1" customWidth="1"/>
    <col min="16" max="16" width="12.42578125" style="1" customWidth="1"/>
    <col min="17" max="17" width="14.28515625" style="1" bestFit="1" customWidth="1"/>
    <col min="18" max="16384" width="8.85546875" style="1"/>
  </cols>
  <sheetData>
    <row r="1" spans="1:17" ht="48" customHeight="1">
      <c r="A1" s="77" t="s">
        <v>44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1"/>
    </row>
    <row r="2" spans="1:17" ht="15.75">
      <c r="A2" s="12" t="s">
        <v>0</v>
      </c>
      <c r="B2" s="71" t="s">
        <v>3</v>
      </c>
      <c r="C2" s="84"/>
      <c r="D2" s="84"/>
      <c r="E2" s="85"/>
      <c r="F2" s="86"/>
      <c r="G2" s="86"/>
      <c r="H2" s="78" t="s">
        <v>5</v>
      </c>
      <c r="I2" s="79"/>
      <c r="J2" s="79"/>
      <c r="K2" s="80"/>
      <c r="L2" s="11"/>
    </row>
    <row r="3" spans="1:17" ht="15.75">
      <c r="A3" s="48" t="s">
        <v>42</v>
      </c>
      <c r="B3" s="71" t="s">
        <v>41</v>
      </c>
      <c r="C3" s="72"/>
      <c r="D3" s="72"/>
      <c r="E3" s="73"/>
      <c r="F3" s="87"/>
      <c r="G3" s="87"/>
      <c r="H3" s="81"/>
      <c r="I3" s="82"/>
      <c r="J3" s="82"/>
      <c r="K3" s="83"/>
      <c r="L3" s="11"/>
    </row>
    <row r="4" spans="1:17" ht="63">
      <c r="A4" s="14" t="s">
        <v>19</v>
      </c>
      <c r="B4" s="15">
        <v>400</v>
      </c>
      <c r="C4" s="15">
        <v>514</v>
      </c>
      <c r="D4" s="15">
        <v>682</v>
      </c>
      <c r="E4" s="15">
        <v>870</v>
      </c>
      <c r="F4" s="16" t="s">
        <v>10</v>
      </c>
      <c r="G4" s="17">
        <v>362</v>
      </c>
      <c r="H4" s="33">
        <f>$G4*B4</f>
        <v>144800</v>
      </c>
      <c r="I4" s="33">
        <f>$G4*C4</f>
        <v>186068</v>
      </c>
      <c r="J4" s="33">
        <f>$G4*D4</f>
        <v>246884</v>
      </c>
      <c r="K4" s="33">
        <f>$G4*E4</f>
        <v>314940</v>
      </c>
      <c r="L4" s="11"/>
    </row>
    <row r="5" spans="1:17" ht="15.75">
      <c r="A5" s="48" t="s">
        <v>43</v>
      </c>
      <c r="B5" s="74" t="s">
        <v>3</v>
      </c>
      <c r="C5" s="75"/>
      <c r="D5" s="75"/>
      <c r="E5" s="76"/>
      <c r="F5" s="18"/>
      <c r="G5" s="19"/>
      <c r="H5" s="20"/>
      <c r="I5" s="20"/>
      <c r="J5" s="20"/>
      <c r="K5" s="20"/>
      <c r="L5" s="21"/>
    </row>
    <row r="6" spans="1:17" ht="15.75">
      <c r="A6" s="22" t="s">
        <v>8</v>
      </c>
      <c r="B6" s="23"/>
      <c r="C6" s="23"/>
      <c r="D6" s="23"/>
      <c r="E6" s="23"/>
      <c r="F6" s="13"/>
      <c r="G6" s="24"/>
      <c r="H6" s="32">
        <f>SUM(H7:H10)</f>
        <v>581900</v>
      </c>
      <c r="I6" s="32">
        <f>SUM(I7:I10)</f>
        <v>0</v>
      </c>
      <c r="J6" s="32">
        <f>SUM(J7:J10)</f>
        <v>0</v>
      </c>
      <c r="K6" s="32">
        <f>SUM(K7:K10)</f>
        <v>0</v>
      </c>
      <c r="L6" s="11"/>
      <c r="M6" s="4"/>
    </row>
    <row r="7" spans="1:17" ht="15.75">
      <c r="A7" s="14" t="s">
        <v>33</v>
      </c>
      <c r="B7" s="14">
        <v>1</v>
      </c>
      <c r="C7" s="14"/>
      <c r="D7" s="14"/>
      <c r="E7" s="14"/>
      <c r="F7" s="13"/>
      <c r="G7" s="24">
        <f>381100-G8</f>
        <v>320150</v>
      </c>
      <c r="H7" s="25">
        <f t="shared" ref="H7:K9" si="0">$G7*B7</f>
        <v>320150</v>
      </c>
      <c r="I7" s="25">
        <f t="shared" si="0"/>
        <v>0</v>
      </c>
      <c r="J7" s="25">
        <f t="shared" si="0"/>
        <v>0</v>
      </c>
      <c r="K7" s="25">
        <f t="shared" si="0"/>
        <v>0</v>
      </c>
      <c r="L7" s="11"/>
    </row>
    <row r="8" spans="1:17" ht="63">
      <c r="A8" s="14" t="s">
        <v>20</v>
      </c>
      <c r="B8" s="14">
        <v>1</v>
      </c>
      <c r="C8" s="14"/>
      <c r="D8" s="14"/>
      <c r="E8" s="14"/>
      <c r="F8" s="13"/>
      <c r="G8" s="24">
        <v>60950</v>
      </c>
      <c r="H8" s="25">
        <f t="shared" si="0"/>
        <v>60950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11"/>
      <c r="N8" s="4"/>
      <c r="P8" s="8"/>
    </row>
    <row r="9" spans="1:17" ht="157.5">
      <c r="A9" s="23" t="s">
        <v>34</v>
      </c>
      <c r="B9" s="14">
        <v>1</v>
      </c>
      <c r="C9" s="14"/>
      <c r="D9" s="14"/>
      <c r="E9" s="14"/>
      <c r="F9" s="13"/>
      <c r="G9" s="24">
        <v>800</v>
      </c>
      <c r="H9" s="25">
        <f t="shared" si="0"/>
        <v>800</v>
      </c>
      <c r="I9" s="25">
        <f t="shared" ref="I9:K9" si="1">$G9*C9</f>
        <v>0</v>
      </c>
      <c r="J9" s="25">
        <f t="shared" si="1"/>
        <v>0</v>
      </c>
      <c r="K9" s="25">
        <f t="shared" si="1"/>
        <v>0</v>
      </c>
      <c r="L9" s="11"/>
      <c r="N9" s="4"/>
      <c r="P9" s="8"/>
    </row>
    <row r="10" spans="1:17" ht="31.5">
      <c r="A10" s="14" t="s">
        <v>27</v>
      </c>
      <c r="B10" s="14">
        <v>1</v>
      </c>
      <c r="C10" s="14"/>
      <c r="D10" s="14"/>
      <c r="E10" s="14"/>
      <c r="F10" s="13"/>
      <c r="G10" s="24" t="s">
        <v>35</v>
      </c>
      <c r="H10" s="25">
        <f>200000</f>
        <v>200000</v>
      </c>
      <c r="I10" s="25">
        <v>0</v>
      </c>
      <c r="J10" s="25">
        <v>0</v>
      </c>
      <c r="K10" s="25">
        <v>0</v>
      </c>
      <c r="L10" s="11"/>
      <c r="N10" s="4"/>
      <c r="P10" s="8"/>
    </row>
    <row r="11" spans="1:17" ht="38.450000000000003" customHeight="1">
      <c r="A11" s="49" t="s">
        <v>7</v>
      </c>
      <c r="B11" s="13"/>
      <c r="C11" s="13"/>
      <c r="D11" s="13"/>
      <c r="E11" s="13"/>
      <c r="F11" s="13"/>
      <c r="G11" s="26"/>
      <c r="H11" s="32">
        <f>SUM(H12:H19)</f>
        <v>164531.66666666666</v>
      </c>
      <c r="I11" s="32">
        <f>SUM(I12:I19)</f>
        <v>103595.06666666667</v>
      </c>
      <c r="J11" s="32">
        <f>SUM(J12:J19)</f>
        <v>103635.86666666667</v>
      </c>
      <c r="K11" s="32">
        <f>SUM(K12:K19)</f>
        <v>104038.66666666667</v>
      </c>
      <c r="L11" s="11"/>
      <c r="M11" s="4"/>
    </row>
    <row r="12" spans="1:17" ht="31.5">
      <c r="A12" s="14" t="s">
        <v>22</v>
      </c>
      <c r="B12" s="13">
        <v>1</v>
      </c>
      <c r="C12" s="13">
        <v>1</v>
      </c>
      <c r="D12" s="13">
        <v>1</v>
      </c>
      <c r="E12" s="13">
        <v>1</v>
      </c>
      <c r="F12" s="13" t="s">
        <v>11</v>
      </c>
      <c r="G12" s="27">
        <f>15000*1.45</f>
        <v>21750</v>
      </c>
      <c r="H12" s="25">
        <f>B12*$G12</f>
        <v>21750</v>
      </c>
      <c r="I12" s="25">
        <f t="shared" ref="I12:K13" si="2">C12*$G12</f>
        <v>21750</v>
      </c>
      <c r="J12" s="25">
        <f t="shared" si="2"/>
        <v>21750</v>
      </c>
      <c r="K12" s="25">
        <f t="shared" si="2"/>
        <v>21750</v>
      </c>
      <c r="L12" s="11"/>
      <c r="M12" s="10"/>
      <c r="N12" s="4"/>
      <c r="O12" s="4"/>
      <c r="P12" s="4"/>
    </row>
    <row r="13" spans="1:17" ht="110.25">
      <c r="A13" s="14" t="s">
        <v>26</v>
      </c>
      <c r="B13" s="13">
        <v>2</v>
      </c>
      <c r="C13" s="13">
        <v>1</v>
      </c>
      <c r="D13" s="13">
        <v>1</v>
      </c>
      <c r="E13" s="13">
        <v>1</v>
      </c>
      <c r="F13" s="13" t="s">
        <v>21</v>
      </c>
      <c r="G13" s="27">
        <v>60000</v>
      </c>
      <c r="H13" s="25">
        <f>B13*$G13</f>
        <v>120000</v>
      </c>
      <c r="I13" s="25">
        <f t="shared" si="2"/>
        <v>60000</v>
      </c>
      <c r="J13" s="25">
        <f t="shared" si="2"/>
        <v>60000</v>
      </c>
      <c r="K13" s="25">
        <f t="shared" si="2"/>
        <v>60000</v>
      </c>
      <c r="L13" s="11"/>
      <c r="M13" s="10"/>
      <c r="N13" s="4"/>
      <c r="O13" s="4"/>
      <c r="P13" s="4"/>
    </row>
    <row r="14" spans="1:17" ht="15.75">
      <c r="A14" s="14" t="s">
        <v>28</v>
      </c>
      <c r="B14" s="13"/>
      <c r="C14" s="13"/>
      <c r="D14" s="13"/>
      <c r="E14" s="13"/>
      <c r="F14" s="13"/>
      <c r="G14" s="37">
        <v>0.05</v>
      </c>
      <c r="H14" s="25">
        <f>H4*$G14</f>
        <v>7240</v>
      </c>
      <c r="I14" s="25">
        <f t="shared" ref="I14:K14" si="3">I4*$G14</f>
        <v>9303.4</v>
      </c>
      <c r="J14" s="25">
        <f t="shared" si="3"/>
        <v>12344.2</v>
      </c>
      <c r="K14" s="25">
        <f t="shared" si="3"/>
        <v>15747</v>
      </c>
      <c r="L14" s="11"/>
      <c r="M14" s="10"/>
      <c r="N14" s="4"/>
      <c r="O14" s="4"/>
      <c r="P14" s="4"/>
    </row>
    <row r="15" spans="1:17" ht="15.75">
      <c r="A15" s="14" t="s">
        <v>6</v>
      </c>
      <c r="B15" s="13">
        <v>1</v>
      </c>
      <c r="C15" s="13">
        <f>B15</f>
        <v>1</v>
      </c>
      <c r="D15" s="13">
        <f>C15</f>
        <v>1</v>
      </c>
      <c r="E15" s="13">
        <f>D15</f>
        <v>1</v>
      </c>
      <c r="F15" s="13" t="s">
        <v>39</v>
      </c>
      <c r="G15" s="27">
        <v>1000</v>
      </c>
      <c r="H15" s="25">
        <f>B15*$G15</f>
        <v>1000</v>
      </c>
      <c r="I15" s="25">
        <f t="shared" ref="I15:I19" si="4">C15*$G15</f>
        <v>1000</v>
      </c>
      <c r="J15" s="25">
        <f t="shared" ref="J15:J19" si="5">D15*$G15</f>
        <v>1000</v>
      </c>
      <c r="K15" s="25">
        <f t="shared" ref="K15:K19" si="6">E15*$G15</f>
        <v>1000</v>
      </c>
      <c r="L15" s="11"/>
      <c r="M15" s="9"/>
      <c r="N15" s="4"/>
      <c r="O15" s="4"/>
      <c r="P15" s="4"/>
      <c r="Q15" s="8"/>
    </row>
    <row r="16" spans="1:17" ht="15.75">
      <c r="A16" s="14" t="s">
        <v>24</v>
      </c>
      <c r="B16" s="14">
        <v>1</v>
      </c>
      <c r="C16" s="14">
        <v>2</v>
      </c>
      <c r="D16" s="14">
        <v>1</v>
      </c>
      <c r="E16" s="14">
        <v>2</v>
      </c>
      <c r="F16" s="13"/>
      <c r="G16" s="27">
        <v>1000</v>
      </c>
      <c r="H16" s="25">
        <f t="shared" ref="H16:H19" si="7">B16*$G16</f>
        <v>1000</v>
      </c>
      <c r="I16" s="25">
        <f t="shared" si="4"/>
        <v>2000</v>
      </c>
      <c r="J16" s="25">
        <f t="shared" si="5"/>
        <v>1000</v>
      </c>
      <c r="K16" s="25">
        <f t="shared" si="6"/>
        <v>2000</v>
      </c>
      <c r="L16" s="11"/>
      <c r="M16" s="9"/>
      <c r="N16" s="4"/>
      <c r="O16" s="4"/>
      <c r="P16" s="4"/>
      <c r="Q16" s="8"/>
    </row>
    <row r="17" spans="1:24" ht="15.75">
      <c r="A17" s="14" t="s">
        <v>23</v>
      </c>
      <c r="B17" s="14">
        <v>1</v>
      </c>
      <c r="C17" s="13">
        <v>1</v>
      </c>
      <c r="D17" s="13">
        <v>1</v>
      </c>
      <c r="E17" s="13">
        <v>1</v>
      </c>
      <c r="F17" s="13"/>
      <c r="G17" s="27">
        <f>12500/12</f>
        <v>1041.6666666666667</v>
      </c>
      <c r="H17" s="25">
        <f t="shared" si="7"/>
        <v>1041.6666666666667</v>
      </c>
      <c r="I17" s="25">
        <f t="shared" si="4"/>
        <v>1041.6666666666667</v>
      </c>
      <c r="J17" s="25">
        <f t="shared" si="5"/>
        <v>1041.6666666666667</v>
      </c>
      <c r="K17" s="25">
        <f t="shared" si="6"/>
        <v>1041.6666666666667</v>
      </c>
      <c r="L17" s="11"/>
      <c r="M17" s="9"/>
      <c r="N17" s="4"/>
      <c r="O17" s="4"/>
      <c r="P17" s="4"/>
      <c r="Q17" s="8"/>
    </row>
    <row r="18" spans="1:24" ht="15.75">
      <c r="A18" s="14" t="s">
        <v>25</v>
      </c>
      <c r="B18" s="14">
        <v>1</v>
      </c>
      <c r="C18" s="13">
        <v>1</v>
      </c>
      <c r="D18" s="13">
        <v>1</v>
      </c>
      <c r="E18" s="13">
        <v>1</v>
      </c>
      <c r="F18" s="13"/>
      <c r="G18" s="27">
        <v>500</v>
      </c>
      <c r="H18" s="25">
        <f t="shared" ref="H18" si="8">B18*$G18</f>
        <v>500</v>
      </c>
      <c r="I18" s="25">
        <f t="shared" ref="I18" si="9">C18*$G18</f>
        <v>500</v>
      </c>
      <c r="J18" s="25">
        <f t="shared" ref="J18" si="10">D18*$G18</f>
        <v>500</v>
      </c>
      <c r="K18" s="25">
        <f t="shared" ref="K18" si="11">E18*$G18</f>
        <v>500</v>
      </c>
      <c r="L18" s="11"/>
      <c r="M18" s="9"/>
      <c r="N18" s="4"/>
      <c r="O18" s="4"/>
      <c r="P18" s="4"/>
      <c r="Q18" s="8"/>
    </row>
    <row r="19" spans="1:24" ht="15.75">
      <c r="A19" s="14" t="s">
        <v>14</v>
      </c>
      <c r="B19" s="13">
        <v>6</v>
      </c>
      <c r="C19" s="13">
        <v>4</v>
      </c>
      <c r="D19" s="13">
        <v>3</v>
      </c>
      <c r="E19" s="13">
        <v>1</v>
      </c>
      <c r="F19" s="13"/>
      <c r="G19" s="27">
        <v>2000</v>
      </c>
      <c r="H19" s="25">
        <f t="shared" si="7"/>
        <v>12000</v>
      </c>
      <c r="I19" s="25">
        <f t="shared" si="4"/>
        <v>8000</v>
      </c>
      <c r="J19" s="25">
        <f t="shared" si="5"/>
        <v>6000</v>
      </c>
      <c r="K19" s="25">
        <f t="shared" si="6"/>
        <v>2000</v>
      </c>
      <c r="L19" s="11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5.75">
      <c r="A20" s="51" t="s">
        <v>4</v>
      </c>
      <c r="B20" s="23"/>
      <c r="C20" s="23"/>
      <c r="D20" s="23"/>
      <c r="E20" s="23"/>
      <c r="F20" s="23"/>
      <c r="G20" s="20"/>
      <c r="H20" s="36">
        <f>H4</f>
        <v>144800</v>
      </c>
      <c r="I20" s="36">
        <f>I4</f>
        <v>186068</v>
      </c>
      <c r="J20" s="36">
        <f>J4</f>
        <v>246884</v>
      </c>
      <c r="K20" s="36">
        <f>K4</f>
        <v>314940</v>
      </c>
      <c r="L20" s="28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.75">
      <c r="A21" s="52" t="s">
        <v>2</v>
      </c>
      <c r="B21" s="23"/>
      <c r="C21" s="23"/>
      <c r="D21" s="23"/>
      <c r="E21" s="23"/>
      <c r="F21" s="23"/>
      <c r="G21" s="20"/>
      <c r="H21" s="34">
        <f>H6+H11</f>
        <v>746431.66666666663</v>
      </c>
      <c r="I21" s="34">
        <f>I6+I11</f>
        <v>103595.06666666667</v>
      </c>
      <c r="J21" s="34">
        <f>J6+J11</f>
        <v>103635.86666666667</v>
      </c>
      <c r="K21" s="34">
        <f>K6+K11</f>
        <v>104038.66666666667</v>
      </c>
      <c r="L21" s="28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.75">
      <c r="A22" s="50" t="s">
        <v>9</v>
      </c>
      <c r="B22" s="23"/>
      <c r="C22" s="23"/>
      <c r="D22" s="23"/>
      <c r="E22" s="23"/>
      <c r="F22" s="23"/>
      <c r="G22" s="20"/>
      <c r="H22" s="35">
        <f>H20-H21</f>
        <v>-601631.66666666663</v>
      </c>
      <c r="I22" s="35">
        <f>I20-I21</f>
        <v>82472.933333333334</v>
      </c>
      <c r="J22" s="35">
        <f>J20-J21</f>
        <v>143248.13333333333</v>
      </c>
      <c r="K22" s="35">
        <f>K20-K21</f>
        <v>210901.33333333331</v>
      </c>
      <c r="L22" s="28"/>
    </row>
    <row r="23" spans="1:24" ht="31.5">
      <c r="A23" s="13" t="s">
        <v>1</v>
      </c>
      <c r="B23" s="13" t="s">
        <v>15</v>
      </c>
      <c r="C23" s="13" t="s">
        <v>16</v>
      </c>
      <c r="D23" s="13" t="s">
        <v>17</v>
      </c>
      <c r="E23" s="13" t="s">
        <v>18</v>
      </c>
      <c r="F23" s="13"/>
      <c r="G23" s="20"/>
      <c r="H23" s="13" t="s">
        <v>15</v>
      </c>
      <c r="I23" s="13" t="s">
        <v>16</v>
      </c>
      <c r="J23" s="13" t="s">
        <v>17</v>
      </c>
      <c r="K23" s="13" t="s">
        <v>18</v>
      </c>
      <c r="L23" s="29"/>
    </row>
    <row r="24" spans="1:24" ht="15.75">
      <c r="A24" s="30" t="s">
        <v>13</v>
      </c>
      <c r="B24" s="30"/>
      <c r="C24" s="30"/>
      <c r="D24" s="30"/>
      <c r="E24" s="30"/>
      <c r="F24" s="30"/>
      <c r="G24" s="30"/>
      <c r="H24" s="53">
        <f>100/H4*H22</f>
        <v>-415.49148250460399</v>
      </c>
      <c r="I24" s="53">
        <f>100/I4*I22</f>
        <v>44.324082235168504</v>
      </c>
      <c r="J24" s="53">
        <f>100/J4*J22</f>
        <v>58.02244508892165</v>
      </c>
      <c r="K24" s="53">
        <f>100/K4*K22</f>
        <v>66.965559577485664</v>
      </c>
      <c r="L24" s="11"/>
    </row>
    <row r="25" spans="1:24" ht="31.5">
      <c r="A25" s="30" t="s">
        <v>12</v>
      </c>
      <c r="B25" s="30"/>
      <c r="C25" s="30"/>
      <c r="D25" s="30"/>
      <c r="E25" s="30"/>
      <c r="F25" s="30"/>
      <c r="G25" s="30"/>
      <c r="H25" s="54">
        <f>H6+H12+H13+H15+H16++H17+H18+H19</f>
        <v>739191.66666666663</v>
      </c>
      <c r="I25" s="31">
        <v>0</v>
      </c>
      <c r="J25" s="31">
        <v>0</v>
      </c>
      <c r="K25" s="31">
        <v>0</v>
      </c>
      <c r="L25" s="11"/>
    </row>
    <row r="26" spans="1:24" ht="24.75">
      <c r="A26" s="55"/>
      <c r="B26" s="55"/>
      <c r="C26" s="55"/>
      <c r="D26" s="55"/>
      <c r="E26" s="55"/>
      <c r="F26" s="55"/>
      <c r="G26" s="55" t="s">
        <v>36</v>
      </c>
      <c r="H26" s="56">
        <v>750000</v>
      </c>
      <c r="I26" s="55"/>
      <c r="J26" s="55"/>
      <c r="K26" s="55"/>
    </row>
    <row r="27" spans="1:24">
      <c r="L27" s="4"/>
    </row>
    <row r="28" spans="1:24" ht="42">
      <c r="A28" s="45" t="s">
        <v>32</v>
      </c>
      <c r="B28" s="45"/>
      <c r="C28" s="45"/>
      <c r="D28" s="45"/>
      <c r="E28" s="45"/>
      <c r="F28" s="45"/>
      <c r="G28" s="61" t="s">
        <v>45</v>
      </c>
      <c r="H28" s="62"/>
      <c r="I28" s="46"/>
      <c r="J28" s="46"/>
      <c r="K28" s="47"/>
    </row>
    <row r="30" spans="1:24" ht="56.25" customHeight="1">
      <c r="A30" s="60" t="s">
        <v>40</v>
      </c>
      <c r="B30" s="63" t="s">
        <v>37</v>
      </c>
      <c r="C30" s="64"/>
      <c r="D30" s="64"/>
      <c r="E30" s="63" t="s">
        <v>38</v>
      </c>
      <c r="F30" s="64"/>
      <c r="G30" s="64"/>
      <c r="H30" s="3"/>
      <c r="I30" s="3"/>
      <c r="J30" s="3"/>
      <c r="K30" s="3"/>
    </row>
    <row r="31" spans="1:24" ht="18.75">
      <c r="A31" s="57" t="s">
        <v>4</v>
      </c>
      <c r="B31" s="65">
        <f>Графики!M7</f>
        <v>3412212</v>
      </c>
      <c r="C31" s="66"/>
      <c r="D31" s="66"/>
      <c r="E31" s="65">
        <f>K20*12</f>
        <v>3779280</v>
      </c>
      <c r="F31" s="66"/>
      <c r="G31" s="66"/>
      <c r="H31" s="3"/>
      <c r="I31" s="3"/>
      <c r="J31" s="3"/>
      <c r="K31" s="3"/>
    </row>
    <row r="32" spans="1:24" ht="18.75">
      <c r="A32" s="58" t="s">
        <v>2</v>
      </c>
      <c r="B32" s="67">
        <f>Графики!M8</f>
        <v>1890010.6000000006</v>
      </c>
      <c r="C32" s="66"/>
      <c r="D32" s="66"/>
      <c r="E32" s="67">
        <f>K21*12</f>
        <v>1248464</v>
      </c>
      <c r="F32" s="66"/>
      <c r="G32" s="66"/>
      <c r="H32" s="3"/>
      <c r="I32" s="3"/>
      <c r="J32" s="3"/>
      <c r="K32" s="3"/>
    </row>
    <row r="33" spans="1:32" ht="18.75">
      <c r="A33" s="59" t="s">
        <v>9</v>
      </c>
      <c r="B33" s="68">
        <f>Графики!M9</f>
        <v>1522201.3999999997</v>
      </c>
      <c r="C33" s="69"/>
      <c r="D33" s="70"/>
      <c r="E33" s="68">
        <f>E31-E32</f>
        <v>2530816</v>
      </c>
      <c r="F33" s="66"/>
      <c r="G33" s="66"/>
      <c r="H33" s="3"/>
      <c r="I33" s="3"/>
      <c r="J33" s="3"/>
      <c r="K33" s="3"/>
    </row>
    <row r="34" spans="1:32">
      <c r="C34" s="3"/>
      <c r="D34" s="3"/>
      <c r="E34" s="3"/>
      <c r="F34" s="3"/>
      <c r="G34" s="3"/>
      <c r="H34" s="3"/>
      <c r="I34" s="3"/>
      <c r="J34" s="3"/>
      <c r="K34" s="3"/>
    </row>
    <row r="35" spans="1:32">
      <c r="C35" s="3"/>
      <c r="D35" s="3"/>
      <c r="E35" s="3"/>
      <c r="F35" s="3"/>
      <c r="G35" s="5"/>
      <c r="H35" s="3"/>
      <c r="I35" s="3"/>
      <c r="J35" s="3"/>
      <c r="K35" s="3"/>
    </row>
    <row r="36" spans="1:32">
      <c r="C36" s="3"/>
      <c r="D36" s="3"/>
      <c r="E36" s="3"/>
      <c r="F36" s="3"/>
      <c r="G36" s="5"/>
      <c r="H36" s="3"/>
      <c r="I36" s="3"/>
      <c r="J36" s="3"/>
      <c r="K36" s="3"/>
    </row>
    <row r="37" spans="1:32">
      <c r="C37" s="3"/>
      <c r="D37" s="3"/>
      <c r="E37" s="3"/>
      <c r="F37" s="3"/>
      <c r="G37" s="6"/>
      <c r="H37" s="3"/>
      <c r="I37" s="3"/>
      <c r="J37" s="3"/>
      <c r="K37" s="3"/>
    </row>
    <row r="38" spans="1:32">
      <c r="C38" s="3"/>
      <c r="D38" s="3"/>
      <c r="E38" s="3"/>
      <c r="F38" s="3"/>
      <c r="G38" s="7"/>
      <c r="H38" s="3"/>
      <c r="I38" s="3"/>
      <c r="J38" s="3"/>
      <c r="K38" s="3"/>
    </row>
    <row r="39" spans="1:32">
      <c r="C39" s="3"/>
      <c r="D39" s="3"/>
      <c r="E39" s="3"/>
      <c r="F39" s="3"/>
      <c r="G39" s="7"/>
      <c r="H39" s="3"/>
      <c r="I39" s="3"/>
      <c r="J39" s="3"/>
      <c r="K39" s="3"/>
    </row>
    <row r="40" spans="1:32">
      <c r="C40" s="3"/>
      <c r="D40" s="3"/>
      <c r="E40" s="3"/>
      <c r="F40" s="3"/>
      <c r="G40" s="6"/>
      <c r="H40" s="3"/>
      <c r="I40" s="3"/>
      <c r="J40" s="3"/>
      <c r="K40" s="3"/>
    </row>
    <row r="41" spans="1:32">
      <c r="C41" s="3"/>
      <c r="D41" s="3"/>
      <c r="E41" s="3"/>
      <c r="F41" s="3"/>
      <c r="G41" s="3"/>
      <c r="H41" s="3"/>
      <c r="I41" s="3"/>
      <c r="J41" s="3"/>
      <c r="K41" s="3"/>
    </row>
    <row r="42" spans="1:32">
      <c r="C42" s="3"/>
      <c r="D42" s="3"/>
      <c r="E42" s="3"/>
      <c r="F42" s="3"/>
      <c r="G42" s="3"/>
      <c r="H42" s="3"/>
      <c r="I42" s="3"/>
      <c r="J42" s="3"/>
      <c r="K42" s="3"/>
    </row>
    <row r="44" spans="1:32"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</sheetData>
  <mergeCells count="16">
    <mergeCell ref="B3:E3"/>
    <mergeCell ref="B5:E5"/>
    <mergeCell ref="A1:K1"/>
    <mergeCell ref="H2:K3"/>
    <mergeCell ref="B2:E2"/>
    <mergeCell ref="G2:G3"/>
    <mergeCell ref="F2:F3"/>
    <mergeCell ref="G28:H28"/>
    <mergeCell ref="B30:D30"/>
    <mergeCell ref="B31:D31"/>
    <mergeCell ref="B32:D32"/>
    <mergeCell ref="B33:D33"/>
    <mergeCell ref="E30:G30"/>
    <mergeCell ref="E31:G31"/>
    <mergeCell ref="E32:G32"/>
    <mergeCell ref="E33:G3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A13" workbookViewId="0">
      <selection activeCell="D4" sqref="D4:E4"/>
    </sheetView>
  </sheetViews>
  <sheetFormatPr defaultRowHeight="15"/>
  <cols>
    <col min="1" max="1" width="20.5703125" bestFit="1" customWidth="1"/>
  </cols>
  <sheetData>
    <row r="1" spans="1:13">
      <c r="A1" s="44" t="s">
        <v>29</v>
      </c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</row>
    <row r="2" spans="1:13">
      <c r="A2" s="38" t="s">
        <v>4</v>
      </c>
      <c r="B2" s="38">
        <f>'Сводная таблица'!H20</f>
        <v>144800</v>
      </c>
      <c r="C2" s="38">
        <f>'Сводная таблица'!I20</f>
        <v>186068</v>
      </c>
      <c r="D2" s="38">
        <f>'Сводная таблица'!J20</f>
        <v>246884</v>
      </c>
      <c r="E2" s="38">
        <f>'Сводная таблица'!K20</f>
        <v>314940</v>
      </c>
      <c r="F2" s="38">
        <f>E2</f>
        <v>314940</v>
      </c>
      <c r="G2" s="38">
        <f t="shared" ref="G2:M2" si="0">F2</f>
        <v>314940</v>
      </c>
      <c r="H2" s="38">
        <f t="shared" si="0"/>
        <v>314940</v>
      </c>
      <c r="I2" s="38">
        <f t="shared" si="0"/>
        <v>314940</v>
      </c>
      <c r="J2" s="38">
        <f t="shared" si="0"/>
        <v>314940</v>
      </c>
      <c r="K2" s="38">
        <f t="shared" si="0"/>
        <v>314940</v>
      </c>
      <c r="L2" s="38">
        <f t="shared" si="0"/>
        <v>314940</v>
      </c>
      <c r="M2" s="38">
        <f t="shared" si="0"/>
        <v>314940</v>
      </c>
    </row>
    <row r="3" spans="1:13">
      <c r="A3" s="39" t="s">
        <v>30</v>
      </c>
      <c r="B3" s="39">
        <f>'Сводная таблица'!H21</f>
        <v>746431.66666666663</v>
      </c>
      <c r="C3" s="39">
        <f>'Сводная таблица'!I21</f>
        <v>103595.06666666667</v>
      </c>
      <c r="D3" s="39">
        <f>'Сводная таблица'!J21</f>
        <v>103635.86666666667</v>
      </c>
      <c r="E3" s="39">
        <f>'Сводная таблица'!K21</f>
        <v>104038.66666666667</v>
      </c>
      <c r="F3" s="39">
        <f>E3</f>
        <v>104038.66666666667</v>
      </c>
      <c r="G3" s="39">
        <f t="shared" ref="G3:M3" si="1">F3</f>
        <v>104038.66666666667</v>
      </c>
      <c r="H3" s="39">
        <f t="shared" si="1"/>
        <v>104038.66666666667</v>
      </c>
      <c r="I3" s="39">
        <f t="shared" si="1"/>
        <v>104038.66666666667</v>
      </c>
      <c r="J3" s="39">
        <f t="shared" si="1"/>
        <v>104038.66666666667</v>
      </c>
      <c r="K3" s="39">
        <f t="shared" si="1"/>
        <v>104038.66666666667</v>
      </c>
      <c r="L3" s="39">
        <f t="shared" si="1"/>
        <v>104038.66666666667</v>
      </c>
      <c r="M3" s="39">
        <f t="shared" si="1"/>
        <v>104038.66666666667</v>
      </c>
    </row>
    <row r="4" spans="1:13">
      <c r="A4" s="42" t="s">
        <v>9</v>
      </c>
      <c r="B4" s="42">
        <f>'Сводная таблица'!H22</f>
        <v>-601631.66666666663</v>
      </c>
      <c r="C4" s="42">
        <f>'Сводная таблица'!I22</f>
        <v>82472.933333333334</v>
      </c>
      <c r="D4" s="42">
        <f>'Сводная таблица'!J22</f>
        <v>143248.13333333333</v>
      </c>
      <c r="E4" s="42">
        <f>'Сводная таблица'!K22</f>
        <v>210901.33333333331</v>
      </c>
      <c r="F4" s="42">
        <f t="shared" ref="F4:M4" si="2">E4</f>
        <v>210901.33333333331</v>
      </c>
      <c r="G4" s="42">
        <f t="shared" si="2"/>
        <v>210901.33333333331</v>
      </c>
      <c r="H4" s="42">
        <f t="shared" si="2"/>
        <v>210901.33333333331</v>
      </c>
      <c r="I4" s="42">
        <f t="shared" si="2"/>
        <v>210901.33333333331</v>
      </c>
      <c r="J4" s="42">
        <f t="shared" si="2"/>
        <v>210901.33333333331</v>
      </c>
      <c r="K4" s="42">
        <f t="shared" si="2"/>
        <v>210901.33333333331</v>
      </c>
      <c r="L4" s="42">
        <f t="shared" si="2"/>
        <v>210901.33333333331</v>
      </c>
      <c r="M4" s="42">
        <f t="shared" si="2"/>
        <v>210901.33333333331</v>
      </c>
    </row>
    <row r="6" spans="1:13">
      <c r="A6" s="44" t="s">
        <v>31</v>
      </c>
      <c r="B6" s="44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</row>
    <row r="7" spans="1:13">
      <c r="A7" s="40" t="s">
        <v>4</v>
      </c>
      <c r="B7" s="40">
        <f>B2</f>
        <v>144800</v>
      </c>
      <c r="C7" s="40">
        <f>C2+B7</f>
        <v>330868</v>
      </c>
      <c r="D7" s="40">
        <f>D2+C7</f>
        <v>577752</v>
      </c>
      <c r="E7" s="40">
        <f>E2+D7</f>
        <v>892692</v>
      </c>
      <c r="F7" s="40">
        <f t="shared" ref="D7:M9" si="3">F2+E7</f>
        <v>1207632</v>
      </c>
      <c r="G7" s="40">
        <f t="shared" si="3"/>
        <v>1522572</v>
      </c>
      <c r="H7" s="40">
        <f t="shared" si="3"/>
        <v>1837512</v>
      </c>
      <c r="I7" s="40">
        <f t="shared" si="3"/>
        <v>2152452</v>
      </c>
      <c r="J7" s="40">
        <f t="shared" si="3"/>
        <v>2467392</v>
      </c>
      <c r="K7" s="40">
        <f t="shared" si="3"/>
        <v>2782332</v>
      </c>
      <c r="L7" s="40">
        <f t="shared" si="3"/>
        <v>3097272</v>
      </c>
      <c r="M7" s="40">
        <f t="shared" si="3"/>
        <v>3412212</v>
      </c>
    </row>
    <row r="8" spans="1:13">
      <c r="A8" s="41" t="s">
        <v>30</v>
      </c>
      <c r="B8" s="41">
        <f>B3</f>
        <v>746431.66666666663</v>
      </c>
      <c r="C8" s="41">
        <f>C3+B8</f>
        <v>850026.73333333328</v>
      </c>
      <c r="D8" s="41">
        <f t="shared" si="3"/>
        <v>953662.6</v>
      </c>
      <c r="E8" s="41">
        <f t="shared" si="3"/>
        <v>1057701.2666666666</v>
      </c>
      <c r="F8" s="41">
        <f t="shared" si="3"/>
        <v>1161739.9333333333</v>
      </c>
      <c r="G8" s="41">
        <f t="shared" si="3"/>
        <v>1265778.6000000001</v>
      </c>
      <c r="H8" s="41">
        <f t="shared" si="3"/>
        <v>1369817.2666666668</v>
      </c>
      <c r="I8" s="41">
        <f t="shared" si="3"/>
        <v>1473855.9333333336</v>
      </c>
      <c r="J8" s="41">
        <f t="shared" si="3"/>
        <v>1577894.6000000003</v>
      </c>
      <c r="K8" s="41">
        <f t="shared" si="3"/>
        <v>1681933.2666666671</v>
      </c>
      <c r="L8" s="41">
        <f t="shared" si="3"/>
        <v>1785971.9333333338</v>
      </c>
      <c r="M8" s="41">
        <f t="shared" si="3"/>
        <v>1890010.6000000006</v>
      </c>
    </row>
    <row r="9" spans="1:13">
      <c r="A9" s="43" t="s">
        <v>9</v>
      </c>
      <c r="B9" s="43">
        <f>B4</f>
        <v>-601631.66666666663</v>
      </c>
      <c r="C9" s="43">
        <f>C4+B9</f>
        <v>-519158.73333333328</v>
      </c>
      <c r="D9" s="43">
        <f t="shared" si="3"/>
        <v>-375910.6</v>
      </c>
      <c r="E9" s="43">
        <f t="shared" si="3"/>
        <v>-165009.26666666666</v>
      </c>
      <c r="F9" s="43">
        <f t="shared" si="3"/>
        <v>45892.066666666651</v>
      </c>
      <c r="G9" s="43">
        <f t="shared" si="3"/>
        <v>256793.39999999997</v>
      </c>
      <c r="H9" s="43">
        <f t="shared" si="3"/>
        <v>467694.73333333328</v>
      </c>
      <c r="I9" s="43">
        <f t="shared" si="3"/>
        <v>678596.06666666665</v>
      </c>
      <c r="J9" s="43">
        <f t="shared" si="3"/>
        <v>889497.39999999991</v>
      </c>
      <c r="K9" s="43">
        <f t="shared" si="3"/>
        <v>1100398.7333333332</v>
      </c>
      <c r="L9" s="43">
        <f t="shared" si="3"/>
        <v>1311300.0666666664</v>
      </c>
      <c r="M9" s="43">
        <f t="shared" si="3"/>
        <v>1522201.3999999997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таблица</vt:lpstr>
      <vt:lpstr>Графики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Шумков;Александр Миркин</dc:creator>
  <cp:lastModifiedBy>LDV</cp:lastModifiedBy>
  <cp:lastPrinted>2009-07-21T17:12:15Z</cp:lastPrinted>
  <dcterms:created xsi:type="dcterms:W3CDTF">2009-07-02T10:35:44Z</dcterms:created>
  <dcterms:modified xsi:type="dcterms:W3CDTF">2019-04-22T07:35:00Z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