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B89" i="1"/>
  <c r="E88" i="1"/>
  <c r="E90" i="1" s="1"/>
  <c r="B88" i="1"/>
  <c r="E83" i="1"/>
  <c r="E78" i="1"/>
  <c r="B78" i="1"/>
  <c r="E77" i="1"/>
  <c r="B76" i="1"/>
  <c r="E75" i="1"/>
  <c r="B75" i="1"/>
  <c r="B73" i="1"/>
  <c r="B71" i="1"/>
  <c r="B72" i="1" s="1"/>
  <c r="B79" i="1" s="1"/>
  <c r="E70" i="1"/>
  <c r="E76" i="1" s="1"/>
  <c r="B70" i="1"/>
  <c r="E65" i="1"/>
  <c r="E66" i="1" s="1"/>
  <c r="E64" i="1"/>
  <c r="E59" i="1"/>
  <c r="B65" i="1"/>
  <c r="B64" i="1"/>
  <c r="E55" i="1"/>
  <c r="B55" i="1"/>
  <c r="B46" i="1"/>
  <c r="E46" i="1"/>
  <c r="B47" i="1"/>
  <c r="E47" i="1"/>
  <c r="B30" i="1"/>
  <c r="E13" i="1"/>
  <c r="B12" i="1"/>
  <c r="E71" i="1" l="1"/>
  <c r="E72" i="1" s="1"/>
  <c r="E79" i="1" s="1"/>
  <c r="E73" i="1"/>
  <c r="E53" i="1"/>
  <c r="E49" i="1"/>
  <c r="E54" i="1"/>
  <c r="E51" i="1"/>
  <c r="E52" i="1"/>
  <c r="E34" i="1"/>
  <c r="E31" i="1"/>
  <c r="E29" i="1"/>
  <c r="E26" i="1"/>
  <c r="E32" i="1" s="1"/>
  <c r="B51" i="1"/>
  <c r="B49" i="1"/>
  <c r="B54" i="1"/>
  <c r="B34" i="1"/>
  <c r="B28" i="1"/>
  <c r="B26" i="1"/>
  <c r="B35" i="1" l="1"/>
  <c r="B48" i="1"/>
  <c r="B52" i="1"/>
  <c r="E27" i="1"/>
  <c r="E28" i="1" s="1"/>
  <c r="E35" i="1" s="1"/>
  <c r="E41" i="1" s="1"/>
  <c r="E42" i="1" s="1"/>
  <c r="E48" i="1"/>
  <c r="B41" i="1" l="1"/>
  <c r="B42" i="1" s="1"/>
  <c r="B59" i="1" s="1"/>
  <c r="B66" i="1" s="1"/>
  <c r="B83" i="1" s="1"/>
  <c r="B90" i="1" s="1"/>
</calcChain>
</file>

<file path=xl/sharedStrings.xml><?xml version="1.0" encoding="utf-8"?>
<sst xmlns="http://schemas.openxmlformats.org/spreadsheetml/2006/main" count="139" uniqueCount="48">
  <si>
    <t>Аренда</t>
  </si>
  <si>
    <t>Телефония</t>
  </si>
  <si>
    <t>Мебель</t>
  </si>
  <si>
    <t>Техника</t>
  </si>
  <si>
    <t>Паушальный взнос</t>
  </si>
  <si>
    <t>Реклама на поиск сотрудников</t>
  </si>
  <si>
    <t>Прочие расходы</t>
  </si>
  <si>
    <t>Супервайзер</t>
  </si>
  <si>
    <t>Доход 1 месяц</t>
  </si>
  <si>
    <t>Заявок на 1 продукт</t>
  </si>
  <si>
    <t xml:space="preserve">Заявок в оплату </t>
  </si>
  <si>
    <t>Сумма</t>
  </si>
  <si>
    <t>Заявок на 2 продукт</t>
  </si>
  <si>
    <t>Переработка на 3 продукт</t>
  </si>
  <si>
    <t>Доход 2 месяц</t>
  </si>
  <si>
    <t xml:space="preserve">Итого по окончанию 2 месяца </t>
  </si>
  <si>
    <t>Доход 3 месяц</t>
  </si>
  <si>
    <t xml:space="preserve">Налог </t>
  </si>
  <si>
    <t>Приложение к КП SAST GROUP</t>
  </si>
  <si>
    <t>ФОТ (зарплата)</t>
  </si>
  <si>
    <t>Аванс на ЗП сотрудникам</t>
  </si>
  <si>
    <t>Затраты на открытие</t>
  </si>
  <si>
    <t>Прочие расходы (баннеры, канцелярия, интернет, кулер, чай/кофе)</t>
  </si>
  <si>
    <t>Затраты на открытие офиса из 5 человек</t>
  </si>
  <si>
    <t>Затраты на открытие офиса из 10 человек</t>
  </si>
  <si>
    <t>6%+1%</t>
  </si>
  <si>
    <t>Постоянные затраты на 5 человек</t>
  </si>
  <si>
    <t>Постоянные затраты на 10 человек</t>
  </si>
  <si>
    <t>Заявок в оплату*</t>
  </si>
  <si>
    <t>Заявок в оплату**</t>
  </si>
  <si>
    <t>Заявок в оплату***</t>
  </si>
  <si>
    <t>* Одобряемость 20%, максимальная ставка 1800</t>
  </si>
  <si>
    <t>**Одобряемость 25%, ставка 1200</t>
  </si>
  <si>
    <t>*** Одобряемость 11%, ставка 1800</t>
  </si>
  <si>
    <t>Прибыль 1 месяц</t>
  </si>
  <si>
    <t>ФОТ (доплата за вычетом аванса)</t>
  </si>
  <si>
    <t>Налог</t>
  </si>
  <si>
    <t>Итого</t>
  </si>
  <si>
    <t>Заявок в оплату</t>
  </si>
  <si>
    <t>Прибыль 2 месяц</t>
  </si>
  <si>
    <t>На начало месяца</t>
  </si>
  <si>
    <t>ФОТ (зарплата + премии)</t>
  </si>
  <si>
    <t>Доход</t>
  </si>
  <si>
    <t>Итогго по окончанию 1 месяца</t>
  </si>
  <si>
    <t>Прибыль 3 месяц</t>
  </si>
  <si>
    <t>В первый месяц взят показатель 4 заявки на основной продукт на оператора в день. Далее в расчете показатель увеличивается до 5 заявок, так как это является средним показателем и планом для оператора. Средний показатель на 2 продукт - 50% от оснвоного. 3 продукт - 30% от основного.</t>
  </si>
  <si>
    <t xml:space="preserve">УСН 6% от дохода + 1% от дохода платится в ПФР при годовом доходе от 300 000 руб. </t>
  </si>
  <si>
    <t xml:space="preserve">Итого по окончанию 3 месяца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</si>
</sst>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theme="9"/>
      <name val="Calibri"/>
      <family val="2"/>
      <charset val="204"/>
      <scheme val="minor"/>
    </font>
    <font>
      <b/>
      <sz val="12"/>
      <color theme="9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2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1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2" xfId="0" applyFont="1" applyBorder="1" applyAlignment="1">
      <alignment wrapText="1"/>
    </xf>
    <xf numFmtId="0" fontId="5" fillId="0" borderId="4" xfId="0" applyFont="1" applyBorder="1"/>
    <xf numFmtId="0" fontId="5" fillId="0" borderId="5" xfId="0" applyFont="1" applyBorder="1"/>
    <xf numFmtId="0" fontId="0" fillId="0" borderId="5" xfId="0" applyBorder="1"/>
    <xf numFmtId="0" fontId="5" fillId="0" borderId="6" xfId="0" applyFont="1" applyBorder="1"/>
    <xf numFmtId="0" fontId="6" fillId="0" borderId="0" xfId="0" applyFont="1"/>
    <xf numFmtId="0" fontId="0" fillId="0" borderId="0" xfId="0" applyFill="1"/>
    <xf numFmtId="0" fontId="0" fillId="0" borderId="6" xfId="0" applyBorder="1"/>
    <xf numFmtId="1" fontId="0" fillId="0" borderId="0" xfId="0" applyNumberFormat="1"/>
    <xf numFmtId="0" fontId="8" fillId="0" borderId="0" xfId="0" applyFont="1"/>
    <xf numFmtId="0" fontId="9" fillId="0" borderId="0" xfId="0" applyFont="1"/>
    <xf numFmtId="0" fontId="9" fillId="0" borderId="0" xfId="0" applyFont="1" applyFill="1"/>
    <xf numFmtId="0" fontId="10" fillId="0" borderId="0" xfId="0" applyFont="1"/>
    <xf numFmtId="0" fontId="0" fillId="0" borderId="0" xfId="0" applyFont="1"/>
    <xf numFmtId="0" fontId="11" fillId="0" borderId="0" xfId="0" applyFont="1"/>
    <xf numFmtId="0" fontId="11" fillId="0" borderId="0" xfId="0" applyFont="1" applyFill="1" applyAlignment="1">
      <alignment horizontal="right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activeCell="E5" sqref="E5"/>
    </sheetView>
  </sheetViews>
  <sheetFormatPr defaultColWidth="11" defaultRowHeight="15.75" x14ac:dyDescent="0.25"/>
  <cols>
    <col min="1" max="1" width="42.625" customWidth="1"/>
    <col min="2" max="2" width="11.625" customWidth="1"/>
    <col min="3" max="3" width="14.875" customWidth="1"/>
    <col min="4" max="4" width="43.875" customWidth="1"/>
    <col min="5" max="5" width="12.125" customWidth="1"/>
    <col min="7" max="7" width="79.375" customWidth="1"/>
  </cols>
  <sheetData>
    <row r="1" spans="1:5" ht="28.5" x14ac:dyDescent="0.45">
      <c r="A1" s="32" t="s">
        <v>18</v>
      </c>
      <c r="B1" s="32"/>
      <c r="C1" s="32"/>
      <c r="D1" s="32"/>
      <c r="E1" s="32"/>
    </row>
    <row r="2" spans="1:5" ht="16.5" thickBot="1" x14ac:dyDescent="0.3"/>
    <row r="3" spans="1:5" ht="18.95" customHeight="1" x14ac:dyDescent="0.3">
      <c r="A3" s="8" t="s">
        <v>23</v>
      </c>
      <c r="B3" s="13"/>
      <c r="D3" s="8" t="s">
        <v>24</v>
      </c>
      <c r="E3" s="13"/>
    </row>
    <row r="4" spans="1:5" ht="18.95" customHeight="1" x14ac:dyDescent="0.25">
      <c r="A4" s="10" t="s">
        <v>4</v>
      </c>
      <c r="B4" s="14">
        <v>200000</v>
      </c>
      <c r="D4" s="10" t="s">
        <v>4</v>
      </c>
      <c r="E4" s="14">
        <v>200000</v>
      </c>
    </row>
    <row r="5" spans="1:5" ht="18.95" customHeight="1" x14ac:dyDescent="0.25">
      <c r="A5" s="10" t="s">
        <v>2</v>
      </c>
      <c r="B5" s="14">
        <v>25000</v>
      </c>
      <c r="D5" s="10" t="s">
        <v>2</v>
      </c>
      <c r="E5" s="14">
        <v>50000</v>
      </c>
    </row>
    <row r="6" spans="1:5" ht="18.95" customHeight="1" x14ac:dyDescent="0.25">
      <c r="A6" s="10" t="s">
        <v>3</v>
      </c>
      <c r="B6" s="14">
        <v>30000</v>
      </c>
      <c r="D6" s="10" t="s">
        <v>3</v>
      </c>
      <c r="E6" s="14">
        <v>60000</v>
      </c>
    </row>
    <row r="7" spans="1:5" ht="33" customHeight="1" x14ac:dyDescent="0.25">
      <c r="A7" s="12" t="s">
        <v>22</v>
      </c>
      <c r="B7" s="14">
        <v>20000</v>
      </c>
      <c r="D7" s="12" t="s">
        <v>22</v>
      </c>
      <c r="E7" s="14">
        <v>25000</v>
      </c>
    </row>
    <row r="8" spans="1:5" ht="18.95" customHeight="1" x14ac:dyDescent="0.25">
      <c r="A8" s="10" t="s">
        <v>20</v>
      </c>
      <c r="B8" s="14">
        <v>50000</v>
      </c>
      <c r="D8" s="10" t="s">
        <v>20</v>
      </c>
      <c r="E8" s="14">
        <v>100000</v>
      </c>
    </row>
    <row r="9" spans="1:5" ht="18.95" customHeight="1" x14ac:dyDescent="0.25">
      <c r="A9" s="5" t="s">
        <v>0</v>
      </c>
      <c r="B9" s="15">
        <v>20000</v>
      </c>
      <c r="D9" s="5" t="s">
        <v>0</v>
      </c>
      <c r="E9" s="15">
        <v>30000</v>
      </c>
    </row>
    <row r="10" spans="1:5" ht="18.95" customHeight="1" x14ac:dyDescent="0.25">
      <c r="A10" s="5" t="s">
        <v>1</v>
      </c>
      <c r="B10" s="15">
        <v>20000</v>
      </c>
      <c r="D10" s="5" t="s">
        <v>1</v>
      </c>
      <c r="E10" s="15">
        <v>50000</v>
      </c>
    </row>
    <row r="11" spans="1:5" ht="18.95" customHeight="1" thickBot="1" x14ac:dyDescent="0.3">
      <c r="A11" s="11" t="s">
        <v>5</v>
      </c>
      <c r="B11" s="16">
        <v>5000</v>
      </c>
      <c r="D11" s="10" t="s">
        <v>5</v>
      </c>
      <c r="E11" s="14">
        <v>10000</v>
      </c>
    </row>
    <row r="12" spans="1:5" ht="18.95" customHeight="1" thickBot="1" x14ac:dyDescent="0.3">
      <c r="B12" s="17">
        <f>SUM(B4:B11)</f>
        <v>370000</v>
      </c>
      <c r="D12" s="6" t="s">
        <v>7</v>
      </c>
      <c r="E12" s="19">
        <v>25000</v>
      </c>
    </row>
    <row r="13" spans="1:5" ht="18.95" customHeight="1" x14ac:dyDescent="0.25">
      <c r="B13" s="17"/>
      <c r="E13" s="17">
        <f>SUM(E4:E12)</f>
        <v>550000</v>
      </c>
    </row>
    <row r="14" spans="1:5" ht="18.95" customHeight="1" x14ac:dyDescent="0.45">
      <c r="A14" s="9"/>
      <c r="B14" s="7"/>
      <c r="C14" s="2"/>
      <c r="D14" s="2"/>
      <c r="E14" s="2"/>
    </row>
    <row r="15" spans="1:5" ht="23.25" x14ac:dyDescent="0.35">
      <c r="A15" s="33" t="s">
        <v>26</v>
      </c>
      <c r="B15" s="33"/>
      <c r="C15" s="3"/>
      <c r="D15" s="34" t="s">
        <v>27</v>
      </c>
      <c r="E15" s="34"/>
    </row>
    <row r="16" spans="1:5" ht="23.25" x14ac:dyDescent="0.35">
      <c r="A16" s="4"/>
      <c r="B16" s="4"/>
      <c r="C16" s="3"/>
      <c r="D16" s="4"/>
      <c r="E16" s="4"/>
    </row>
    <row r="17" spans="1:7" x14ac:dyDescent="0.25">
      <c r="A17" t="s">
        <v>0</v>
      </c>
      <c r="D17" t="s">
        <v>0</v>
      </c>
    </row>
    <row r="18" spans="1:7" x14ac:dyDescent="0.25">
      <c r="A18" t="s">
        <v>19</v>
      </c>
      <c r="D18" t="s">
        <v>19</v>
      </c>
    </row>
    <row r="19" spans="1:7" x14ac:dyDescent="0.25">
      <c r="A19" t="s">
        <v>1</v>
      </c>
      <c r="D19" t="s">
        <v>1</v>
      </c>
    </row>
    <row r="20" spans="1:7" x14ac:dyDescent="0.25">
      <c r="A20" t="s">
        <v>6</v>
      </c>
      <c r="D20" t="s">
        <v>6</v>
      </c>
    </row>
    <row r="21" spans="1:7" x14ac:dyDescent="0.25">
      <c r="A21" t="s">
        <v>17</v>
      </c>
      <c r="B21" s="27" t="s">
        <v>25</v>
      </c>
      <c r="D21" t="s">
        <v>17</v>
      </c>
      <c r="E21" s="27" t="s">
        <v>25</v>
      </c>
      <c r="G21" s="26" t="s">
        <v>46</v>
      </c>
    </row>
    <row r="24" spans="1:7" ht="23.25" x14ac:dyDescent="0.35">
      <c r="A24" s="31" t="s">
        <v>8</v>
      </c>
      <c r="B24" s="31"/>
      <c r="C24" s="31"/>
      <c r="D24" s="31"/>
      <c r="E24" s="31"/>
    </row>
    <row r="26" spans="1:7" x14ac:dyDescent="0.25">
      <c r="A26" t="s">
        <v>9</v>
      </c>
      <c r="B26">
        <f>5*4*22</f>
        <v>440</v>
      </c>
      <c r="D26" t="s">
        <v>9</v>
      </c>
      <c r="E26">
        <f>3*10*22</f>
        <v>660</v>
      </c>
      <c r="G26" t="s">
        <v>31</v>
      </c>
    </row>
    <row r="27" spans="1:7" x14ac:dyDescent="0.25">
      <c r="A27" t="s">
        <v>28</v>
      </c>
      <c r="B27">
        <v>88</v>
      </c>
      <c r="D27" t="s">
        <v>28</v>
      </c>
      <c r="E27">
        <f>E26*0.2</f>
        <v>132</v>
      </c>
      <c r="G27" t="s">
        <v>32</v>
      </c>
    </row>
    <row r="28" spans="1:7" x14ac:dyDescent="0.25">
      <c r="A28" t="s">
        <v>11</v>
      </c>
      <c r="B28">
        <f>88*1850</f>
        <v>162800</v>
      </c>
      <c r="D28" t="s">
        <v>11</v>
      </c>
      <c r="E28">
        <f>E27*1850</f>
        <v>244200</v>
      </c>
      <c r="G28" t="s">
        <v>33</v>
      </c>
    </row>
    <row r="29" spans="1:7" ht="16.5" thickBot="1" x14ac:dyDescent="0.3">
      <c r="A29" t="s">
        <v>12</v>
      </c>
      <c r="B29">
        <v>220</v>
      </c>
      <c r="D29" t="s">
        <v>12</v>
      </c>
      <c r="E29">
        <f>330</f>
        <v>330</v>
      </c>
    </row>
    <row r="30" spans="1:7" x14ac:dyDescent="0.25">
      <c r="A30" t="s">
        <v>29</v>
      </c>
      <c r="B30">
        <f>B29*0.25</f>
        <v>55</v>
      </c>
      <c r="D30" t="s">
        <v>29</v>
      </c>
      <c r="E30">
        <v>82</v>
      </c>
      <c r="G30" s="28" t="s">
        <v>45</v>
      </c>
    </row>
    <row r="31" spans="1:7" x14ac:dyDescent="0.25">
      <c r="A31" t="s">
        <v>11</v>
      </c>
      <c r="B31">
        <v>66000</v>
      </c>
      <c r="D31" t="s">
        <v>11</v>
      </c>
      <c r="E31">
        <f>E30*1200</f>
        <v>98400</v>
      </c>
      <c r="G31" s="29"/>
    </row>
    <row r="32" spans="1:7" x14ac:dyDescent="0.25">
      <c r="A32" t="s">
        <v>13</v>
      </c>
      <c r="B32">
        <v>132</v>
      </c>
      <c r="D32" t="s">
        <v>13</v>
      </c>
      <c r="E32">
        <f>E26*0.3</f>
        <v>198</v>
      </c>
      <c r="G32" s="29"/>
    </row>
    <row r="33" spans="1:7" ht="16.5" thickBot="1" x14ac:dyDescent="0.3">
      <c r="A33" t="s">
        <v>30</v>
      </c>
      <c r="B33" s="20">
        <v>15</v>
      </c>
      <c r="D33" t="s">
        <v>30</v>
      </c>
      <c r="E33">
        <v>20</v>
      </c>
      <c r="G33" s="30"/>
    </row>
    <row r="34" spans="1:7" x14ac:dyDescent="0.25">
      <c r="A34" t="s">
        <v>11</v>
      </c>
      <c r="B34">
        <f>B33*1800</f>
        <v>27000</v>
      </c>
      <c r="D34" t="s">
        <v>11</v>
      </c>
      <c r="E34">
        <f>1800*E33</f>
        <v>36000</v>
      </c>
    </row>
    <row r="35" spans="1:7" x14ac:dyDescent="0.25">
      <c r="B35" s="23">
        <f>B28+B31+B34</f>
        <v>255800</v>
      </c>
      <c r="E35" s="22">
        <f>E28+E31+E34</f>
        <v>378600</v>
      </c>
    </row>
    <row r="36" spans="1:7" x14ac:dyDescent="0.25">
      <c r="B36" s="23"/>
      <c r="E36" s="22"/>
    </row>
    <row r="37" spans="1:7" ht="23.25" x14ac:dyDescent="0.35">
      <c r="A37" s="31" t="s">
        <v>34</v>
      </c>
      <c r="B37" s="31"/>
      <c r="C37" s="31"/>
      <c r="D37" s="31"/>
      <c r="E37" s="31"/>
    </row>
    <row r="39" spans="1:7" x14ac:dyDescent="0.25">
      <c r="A39" t="s">
        <v>21</v>
      </c>
      <c r="B39" s="7">
        <v>369000</v>
      </c>
      <c r="D39" t="s">
        <v>21</v>
      </c>
      <c r="E39" s="7">
        <v>549000</v>
      </c>
    </row>
    <row r="40" spans="1:7" x14ac:dyDescent="0.25">
      <c r="A40" t="s">
        <v>35</v>
      </c>
      <c r="B40" s="7">
        <v>50000</v>
      </c>
      <c r="D40" t="s">
        <v>35</v>
      </c>
      <c r="E40" s="7">
        <v>100000</v>
      </c>
    </row>
    <row r="41" spans="1:7" x14ac:dyDescent="0.25">
      <c r="A41" t="s">
        <v>36</v>
      </c>
      <c r="B41" s="7">
        <f>B35*0.07</f>
        <v>17906</v>
      </c>
      <c r="D41" t="s">
        <v>36</v>
      </c>
      <c r="E41" s="7">
        <f>E35*0.07</f>
        <v>26502.000000000004</v>
      </c>
    </row>
    <row r="42" spans="1:7" ht="21" x14ac:dyDescent="0.35">
      <c r="A42" t="s">
        <v>43</v>
      </c>
      <c r="B42" s="24">
        <f>B35-B39-B40-B41</f>
        <v>-181106</v>
      </c>
      <c r="D42" t="s">
        <v>37</v>
      </c>
      <c r="E42" s="24">
        <f>E35-E39-E40-E41</f>
        <v>-296902</v>
      </c>
    </row>
    <row r="44" spans="1:7" ht="23.25" x14ac:dyDescent="0.35">
      <c r="A44" s="31" t="s">
        <v>14</v>
      </c>
      <c r="B44" s="31"/>
      <c r="C44" s="31"/>
      <c r="D44" s="31"/>
      <c r="E44" s="31"/>
    </row>
    <row r="46" spans="1:7" x14ac:dyDescent="0.25">
      <c r="A46" t="s">
        <v>9</v>
      </c>
      <c r="B46">
        <f>5*5*22</f>
        <v>550</v>
      </c>
      <c r="D46" t="s">
        <v>9</v>
      </c>
      <c r="E46">
        <f>5*10*22</f>
        <v>1100</v>
      </c>
    </row>
    <row r="47" spans="1:7" x14ac:dyDescent="0.25">
      <c r="A47" t="s">
        <v>38</v>
      </c>
      <c r="B47">
        <f>B46*0.2</f>
        <v>110</v>
      </c>
      <c r="D47" t="s">
        <v>10</v>
      </c>
      <c r="E47">
        <f>E46*0.2</f>
        <v>220</v>
      </c>
    </row>
    <row r="48" spans="1:7" x14ac:dyDescent="0.25">
      <c r="A48" t="s">
        <v>11</v>
      </c>
      <c r="B48">
        <f>B47*1850</f>
        <v>203500</v>
      </c>
      <c r="D48" t="s">
        <v>11</v>
      </c>
      <c r="E48">
        <f>E47*1850</f>
        <v>407000</v>
      </c>
    </row>
    <row r="49" spans="1:5" x14ac:dyDescent="0.25">
      <c r="A49" t="s">
        <v>12</v>
      </c>
      <c r="B49">
        <f>B46/2</f>
        <v>275</v>
      </c>
      <c r="D49" t="s">
        <v>12</v>
      </c>
      <c r="E49">
        <f>E46/2</f>
        <v>550</v>
      </c>
    </row>
    <row r="50" spans="1:5" x14ac:dyDescent="0.25">
      <c r="A50" t="s">
        <v>38</v>
      </c>
      <c r="B50">
        <v>68</v>
      </c>
      <c r="D50" t="s">
        <v>10</v>
      </c>
      <c r="E50">
        <v>137</v>
      </c>
    </row>
    <row r="51" spans="1:5" x14ac:dyDescent="0.25">
      <c r="A51" t="s">
        <v>11</v>
      </c>
      <c r="B51">
        <f>B50*1200</f>
        <v>81600</v>
      </c>
      <c r="D51" t="s">
        <v>11</v>
      </c>
      <c r="E51">
        <f>E50*1200</f>
        <v>164400</v>
      </c>
    </row>
    <row r="52" spans="1:5" x14ac:dyDescent="0.25">
      <c r="A52" t="s">
        <v>13</v>
      </c>
      <c r="B52">
        <f>B46*0.3</f>
        <v>165</v>
      </c>
      <c r="D52" t="s">
        <v>13</v>
      </c>
      <c r="E52">
        <f>E46*0.3</f>
        <v>330</v>
      </c>
    </row>
    <row r="53" spans="1:5" x14ac:dyDescent="0.25">
      <c r="A53" t="s">
        <v>38</v>
      </c>
      <c r="B53">
        <v>18</v>
      </c>
      <c r="D53" t="s">
        <v>10</v>
      </c>
      <c r="E53">
        <f>35</f>
        <v>35</v>
      </c>
    </row>
    <row r="54" spans="1:5" x14ac:dyDescent="0.25">
      <c r="A54" t="s">
        <v>11</v>
      </c>
      <c r="B54">
        <f>B53*1800</f>
        <v>32400</v>
      </c>
      <c r="D54" t="s">
        <v>11</v>
      </c>
      <c r="E54">
        <f>1800*E53</f>
        <v>63000</v>
      </c>
    </row>
    <row r="55" spans="1:5" x14ac:dyDescent="0.25">
      <c r="B55" s="23">
        <f>SUM(B48,B51,B54)</f>
        <v>317500</v>
      </c>
      <c r="E55" s="23">
        <f>SUM(E48,E51,E54)</f>
        <v>634400</v>
      </c>
    </row>
    <row r="57" spans="1:5" ht="23.25" x14ac:dyDescent="0.35">
      <c r="A57" s="31" t="s">
        <v>39</v>
      </c>
      <c r="B57" s="31"/>
      <c r="C57" s="31"/>
      <c r="D57" s="31"/>
      <c r="E57" s="31"/>
    </row>
    <row r="59" spans="1:5" x14ac:dyDescent="0.25">
      <c r="A59" t="s">
        <v>40</v>
      </c>
      <c r="B59" s="25">
        <f>B42</f>
        <v>-181106</v>
      </c>
      <c r="D59" t="s">
        <v>40</v>
      </c>
      <c r="E59" s="25">
        <f>E42</f>
        <v>-296902</v>
      </c>
    </row>
    <row r="60" spans="1:5" x14ac:dyDescent="0.25">
      <c r="A60" t="s">
        <v>0</v>
      </c>
      <c r="B60" s="7">
        <v>20000</v>
      </c>
      <c r="D60" t="s">
        <v>0</v>
      </c>
      <c r="E60" s="7">
        <v>30000</v>
      </c>
    </row>
    <row r="61" spans="1:5" x14ac:dyDescent="0.25">
      <c r="A61" t="s">
        <v>41</v>
      </c>
      <c r="B61" s="7">
        <v>115000</v>
      </c>
      <c r="D61" t="s">
        <v>41</v>
      </c>
      <c r="E61" s="7">
        <v>255000</v>
      </c>
    </row>
    <row r="62" spans="1:5" x14ac:dyDescent="0.25">
      <c r="A62" t="s">
        <v>1</v>
      </c>
      <c r="B62" s="7">
        <v>25000</v>
      </c>
      <c r="D62" t="s">
        <v>1</v>
      </c>
      <c r="E62" s="7">
        <v>50000</v>
      </c>
    </row>
    <row r="63" spans="1:5" x14ac:dyDescent="0.25">
      <c r="A63" t="s">
        <v>6</v>
      </c>
      <c r="B63" s="7">
        <v>5000</v>
      </c>
      <c r="D63" t="s">
        <v>6</v>
      </c>
      <c r="E63" s="7">
        <v>15000</v>
      </c>
    </row>
    <row r="64" spans="1:5" x14ac:dyDescent="0.25">
      <c r="A64" t="s">
        <v>17</v>
      </c>
      <c r="B64" s="7">
        <f>B55*0.07</f>
        <v>22225.000000000004</v>
      </c>
      <c r="D64" t="s">
        <v>17</v>
      </c>
      <c r="E64" s="7">
        <f>E55*0.07</f>
        <v>44408.000000000007</v>
      </c>
    </row>
    <row r="65" spans="1:7" x14ac:dyDescent="0.25">
      <c r="A65" t="s">
        <v>42</v>
      </c>
      <c r="B65" s="21">
        <f>B55</f>
        <v>317500</v>
      </c>
      <c r="D65" t="s">
        <v>42</v>
      </c>
      <c r="E65" s="21">
        <f>E55</f>
        <v>634400</v>
      </c>
    </row>
    <row r="66" spans="1:7" ht="21" x14ac:dyDescent="0.35">
      <c r="A66" t="s">
        <v>15</v>
      </c>
      <c r="B66" s="24">
        <f>B65-B64-B63-B62-B61-B60+B59</f>
        <v>-50831</v>
      </c>
      <c r="D66" t="s">
        <v>15</v>
      </c>
      <c r="E66" s="24">
        <f>E65-E64-E63-E62-E61-E60+E59</f>
        <v>-56910</v>
      </c>
    </row>
    <row r="68" spans="1:7" ht="23.25" x14ac:dyDescent="0.35">
      <c r="A68" s="31" t="s">
        <v>16</v>
      </c>
      <c r="B68" s="31"/>
      <c r="C68" s="31"/>
      <c r="D68" s="31"/>
      <c r="E68" s="31"/>
    </row>
    <row r="69" spans="1:7" x14ac:dyDescent="0.25">
      <c r="A69" s="18"/>
      <c r="B69" s="18"/>
      <c r="C69" s="18"/>
      <c r="D69" s="18"/>
      <c r="E69" s="18"/>
    </row>
    <row r="70" spans="1:7" x14ac:dyDescent="0.25">
      <c r="A70" t="s">
        <v>9</v>
      </c>
      <c r="B70">
        <f>5*5*22</f>
        <v>550</v>
      </c>
      <c r="D70" t="s">
        <v>9</v>
      </c>
      <c r="E70">
        <f>5*10*22</f>
        <v>1100</v>
      </c>
    </row>
    <row r="71" spans="1:7" x14ac:dyDescent="0.25">
      <c r="A71" t="s">
        <v>38</v>
      </c>
      <c r="B71">
        <f>B70*0.2</f>
        <v>110</v>
      </c>
      <c r="D71" t="s">
        <v>10</v>
      </c>
      <c r="E71">
        <f>E70*0.2</f>
        <v>220</v>
      </c>
    </row>
    <row r="72" spans="1:7" x14ac:dyDescent="0.25">
      <c r="A72" t="s">
        <v>11</v>
      </c>
      <c r="B72">
        <f>B71*1850</f>
        <v>203500</v>
      </c>
      <c r="D72" t="s">
        <v>11</v>
      </c>
      <c r="E72">
        <f>E71*1850</f>
        <v>407000</v>
      </c>
    </row>
    <row r="73" spans="1:7" x14ac:dyDescent="0.25">
      <c r="A73" t="s">
        <v>12</v>
      </c>
      <c r="B73">
        <f>B70/2</f>
        <v>275</v>
      </c>
      <c r="D73" t="s">
        <v>12</v>
      </c>
      <c r="E73">
        <f>E70/2</f>
        <v>550</v>
      </c>
    </row>
    <row r="74" spans="1:7" x14ac:dyDescent="0.25">
      <c r="A74" t="s">
        <v>38</v>
      </c>
      <c r="B74">
        <v>68</v>
      </c>
      <c r="D74" t="s">
        <v>10</v>
      </c>
      <c r="E74">
        <v>137</v>
      </c>
    </row>
    <row r="75" spans="1:7" x14ac:dyDescent="0.25">
      <c r="A75" t="s">
        <v>11</v>
      </c>
      <c r="B75">
        <f>B74*1200</f>
        <v>81600</v>
      </c>
      <c r="D75" t="s">
        <v>11</v>
      </c>
      <c r="E75">
        <f>E74*1200</f>
        <v>164400</v>
      </c>
    </row>
    <row r="76" spans="1:7" x14ac:dyDescent="0.25">
      <c r="A76" t="s">
        <v>13</v>
      </c>
      <c r="B76">
        <f>B70*0.3</f>
        <v>165</v>
      </c>
      <c r="D76" t="s">
        <v>13</v>
      </c>
      <c r="E76">
        <f>E70*0.3</f>
        <v>330</v>
      </c>
    </row>
    <row r="77" spans="1:7" x14ac:dyDescent="0.25">
      <c r="A77" t="s">
        <v>38</v>
      </c>
      <c r="B77">
        <v>18</v>
      </c>
      <c r="D77" t="s">
        <v>10</v>
      </c>
      <c r="E77">
        <f>35</f>
        <v>35</v>
      </c>
      <c r="G77" s="1"/>
    </row>
    <row r="78" spans="1:7" x14ac:dyDescent="0.25">
      <c r="A78" t="s">
        <v>11</v>
      </c>
      <c r="B78">
        <f>B77*1800</f>
        <v>32400</v>
      </c>
      <c r="D78" t="s">
        <v>11</v>
      </c>
      <c r="E78">
        <f>1800*E77</f>
        <v>63000</v>
      </c>
    </row>
    <row r="79" spans="1:7" x14ac:dyDescent="0.25">
      <c r="B79" s="23">
        <f>SUM(B72,B75,B78)</f>
        <v>317500</v>
      </c>
      <c r="E79" s="23">
        <f>SUM(E72,E75,E78)</f>
        <v>634400</v>
      </c>
    </row>
    <row r="80" spans="1:7" x14ac:dyDescent="0.25">
      <c r="A80" s="18"/>
      <c r="B80" s="18"/>
      <c r="C80" s="18"/>
      <c r="D80" s="18"/>
      <c r="E80" s="18"/>
      <c r="F80" s="18"/>
    </row>
    <row r="81" spans="1:6" ht="23.25" x14ac:dyDescent="0.35">
      <c r="A81" s="31" t="s">
        <v>44</v>
      </c>
      <c r="B81" s="31"/>
      <c r="C81" s="31"/>
      <c r="D81" s="31"/>
      <c r="E81" s="31"/>
      <c r="F81" s="18"/>
    </row>
    <row r="82" spans="1:6" x14ac:dyDescent="0.25">
      <c r="A82" s="18"/>
      <c r="B82" s="18"/>
      <c r="C82" s="18"/>
      <c r="D82" s="18"/>
      <c r="E82" s="18"/>
      <c r="F82" s="18"/>
    </row>
    <row r="83" spans="1:6" x14ac:dyDescent="0.25">
      <c r="A83" t="s">
        <v>40</v>
      </c>
      <c r="B83" s="25">
        <f>B66</f>
        <v>-50831</v>
      </c>
      <c r="D83" t="s">
        <v>40</v>
      </c>
      <c r="E83" s="25">
        <f>E66</f>
        <v>-56910</v>
      </c>
      <c r="F83" s="18"/>
    </row>
    <row r="84" spans="1:6" x14ac:dyDescent="0.25">
      <c r="A84" t="s">
        <v>0</v>
      </c>
      <c r="B84" s="7">
        <v>20000</v>
      </c>
      <c r="D84" t="s">
        <v>0</v>
      </c>
      <c r="E84" s="7">
        <v>30000</v>
      </c>
      <c r="F84" s="18"/>
    </row>
    <row r="85" spans="1:6" x14ac:dyDescent="0.25">
      <c r="A85" t="s">
        <v>41</v>
      </c>
      <c r="B85" s="7">
        <v>115000</v>
      </c>
      <c r="D85" t="s">
        <v>41</v>
      </c>
      <c r="E85" s="7">
        <v>255000</v>
      </c>
      <c r="F85" s="18"/>
    </row>
    <row r="86" spans="1:6" x14ac:dyDescent="0.25">
      <c r="A86" t="s">
        <v>1</v>
      </c>
      <c r="B86" s="7">
        <v>25000</v>
      </c>
      <c r="D86" t="s">
        <v>1</v>
      </c>
      <c r="E86" s="7">
        <v>50000</v>
      </c>
      <c r="F86" s="18"/>
    </row>
    <row r="87" spans="1:6" x14ac:dyDescent="0.25">
      <c r="A87" t="s">
        <v>6</v>
      </c>
      <c r="B87" s="7">
        <v>5000</v>
      </c>
      <c r="D87" t="s">
        <v>6</v>
      </c>
      <c r="E87" s="7">
        <v>15000</v>
      </c>
      <c r="F87" s="18"/>
    </row>
    <row r="88" spans="1:6" x14ac:dyDescent="0.25">
      <c r="A88" t="s">
        <v>17</v>
      </c>
      <c r="B88" s="7">
        <f>B79*0.07</f>
        <v>22225.000000000004</v>
      </c>
      <c r="D88" t="s">
        <v>17</v>
      </c>
      <c r="E88" s="7">
        <f>E79*0.07</f>
        <v>44408.000000000007</v>
      </c>
      <c r="F88" s="18"/>
    </row>
    <row r="89" spans="1:6" x14ac:dyDescent="0.25">
      <c r="A89" t="s">
        <v>42</v>
      </c>
      <c r="B89" s="21">
        <f>B79</f>
        <v>317500</v>
      </c>
      <c r="D89" t="s">
        <v>42</v>
      </c>
      <c r="E89" s="21">
        <f>E79</f>
        <v>634400</v>
      </c>
    </row>
    <row r="90" spans="1:6" ht="21" x14ac:dyDescent="0.35">
      <c r="A90" t="s">
        <v>47</v>
      </c>
      <c r="B90" s="24">
        <f>B89-B88-B87-B86-B85-B84+B83</f>
        <v>79444</v>
      </c>
      <c r="D90" t="s">
        <v>47</v>
      </c>
      <c r="E90" s="24">
        <f>E89-E88-E87-E86-E85-E84+E83</f>
        <v>183082</v>
      </c>
    </row>
  </sheetData>
  <mergeCells count="10">
    <mergeCell ref="A1:E1"/>
    <mergeCell ref="A15:B15"/>
    <mergeCell ref="D15:E15"/>
    <mergeCell ref="A24:E24"/>
    <mergeCell ref="A37:E37"/>
    <mergeCell ref="G30:G33"/>
    <mergeCell ref="A44:E44"/>
    <mergeCell ref="A57:E57"/>
    <mergeCell ref="A68:E68"/>
    <mergeCell ref="A81:E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Садкова</dc:creator>
  <cp:lastModifiedBy>Анастасия</cp:lastModifiedBy>
  <dcterms:created xsi:type="dcterms:W3CDTF">2020-01-09T11:15:52Z</dcterms:created>
  <dcterms:modified xsi:type="dcterms:W3CDTF">2020-05-15T08:52:25Z</dcterms:modified>
</cp:coreProperties>
</file>