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Павел Евгеньевич\Desktop\ОТКРЫТИЕ НОВОЙ ТОЧКИ\"/>
    </mc:Choice>
  </mc:AlternateContent>
  <xr:revisionPtr revIDLastSave="0" documentId="13_ncr:1_{5CAF9534-2552-44D1-9425-F172048207FB}" xr6:coauthVersionLast="45" xr6:coauthVersionMax="45" xr10:uidLastSave="{00000000-0000-0000-0000-000000000000}"/>
  <bookViews>
    <workbookView xWindow="-110" yWindow="-110" windowWidth="19420" windowHeight="10420" tabRatio="882" firstSheet="1" activeTab="1" xr2:uid="{00000000-000D-0000-FFFF-FFFF00000000}"/>
  </bookViews>
  <sheets>
    <sheet name="Проект" sheetId="1" r:id="rId1"/>
    <sheet name="Cash flow" sheetId="9" r:id="rId2"/>
    <sheet name="Строительство павильона" sheetId="3" r:id="rId3"/>
    <sheet name="Кассовое оборудование" sheetId="8" r:id="rId4"/>
    <sheet name="Производственное оборудование " sheetId="7" r:id="rId5"/>
    <sheet name="Инвентарь" sheetId="10" r:id="rId6"/>
    <sheet name="Первоначальные затраты" sheetId="5" r:id="rId7"/>
    <sheet name="Благоустройство территории" sheetId="6" r:id="rId8"/>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4" i="9" l="1"/>
  <c r="AC5" i="9" s="1"/>
  <c r="AC6" i="9"/>
  <c r="AC7" i="9"/>
  <c r="AC14" i="9" s="1"/>
  <c r="AC8" i="9"/>
  <c r="AC9" i="9"/>
  <c r="AC10" i="9"/>
  <c r="AC21" i="9"/>
  <c r="AC23" i="9"/>
  <c r="AC15" i="9" s="1"/>
  <c r="AC24" i="9"/>
  <c r="AC26" i="9"/>
  <c r="AC27" i="9"/>
  <c r="AC37" i="9"/>
  <c r="AC44" i="9"/>
  <c r="AC50" i="9"/>
  <c r="AC51" i="9"/>
  <c r="F24" i="9"/>
  <c r="G24" i="9"/>
  <c r="H24" i="9"/>
  <c r="I24" i="9"/>
  <c r="J24" i="9"/>
  <c r="K24" i="9"/>
  <c r="L24" i="9"/>
  <c r="M24" i="9"/>
  <c r="N24" i="9"/>
  <c r="O24" i="9"/>
  <c r="P24" i="9"/>
  <c r="Q24" i="9"/>
  <c r="R24" i="9"/>
  <c r="S24" i="9"/>
  <c r="T24" i="9"/>
  <c r="U24" i="9"/>
  <c r="V24" i="9"/>
  <c r="W24" i="9"/>
  <c r="X24" i="9"/>
  <c r="Y24" i="9"/>
  <c r="Z24" i="9"/>
  <c r="AA24" i="9"/>
  <c r="AB24" i="9"/>
  <c r="E24" i="9"/>
  <c r="AC31" i="9" l="1"/>
  <c r="AC29" i="9" s="1"/>
  <c r="AC28" i="9" s="1"/>
  <c r="AC25" i="9"/>
  <c r="AC56" i="9" s="1"/>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G8" i="10"/>
  <c r="G7" i="10"/>
  <c r="G6" i="10"/>
  <c r="G5" i="10"/>
  <c r="G4" i="10"/>
  <c r="G3" i="10"/>
  <c r="G2" i="10"/>
  <c r="G76" i="10" s="1"/>
  <c r="G32" i="7"/>
  <c r="G31" i="7"/>
  <c r="G30" i="7"/>
  <c r="G29" i="7"/>
  <c r="G27" i="7"/>
  <c r="G26" i="7"/>
  <c r="G25" i="7"/>
  <c r="G24" i="7"/>
  <c r="G23" i="7"/>
  <c r="G22" i="7"/>
  <c r="G21" i="7"/>
  <c r="G20" i="7"/>
  <c r="G19" i="7"/>
  <c r="G18" i="7"/>
  <c r="G17" i="7"/>
  <c r="G16" i="7"/>
  <c r="G15" i="7"/>
  <c r="G14" i="7"/>
  <c r="G13" i="7"/>
  <c r="G12" i="7"/>
  <c r="G11" i="7"/>
  <c r="G10" i="7"/>
  <c r="G9" i="7"/>
  <c r="G8" i="7"/>
  <c r="G7" i="7"/>
  <c r="G4" i="7"/>
  <c r="G3" i="7"/>
  <c r="G2" i="7"/>
  <c r="G36" i="7" l="1"/>
  <c r="F3" i="9"/>
  <c r="F4" i="9" s="1"/>
  <c r="E4" i="9"/>
  <c r="X4" i="9"/>
  <c r="X5" i="9" s="1"/>
  <c r="Y4" i="9"/>
  <c r="Z4" i="9"/>
  <c r="AA4" i="9"/>
  <c r="AA6" i="9" s="1"/>
  <c r="AB4" i="9"/>
  <c r="AB5" i="9"/>
  <c r="E6" i="9"/>
  <c r="X6" i="9"/>
  <c r="Y6" i="9"/>
  <c r="Z6" i="9"/>
  <c r="AB6" i="9"/>
  <c r="X7" i="9"/>
  <c r="AA7" i="9"/>
  <c r="AA14" i="9" s="1"/>
  <c r="AA31" i="9" s="1"/>
  <c r="AA29" i="9" s="1"/>
  <c r="AA28" i="9" s="1"/>
  <c r="AB7" i="9"/>
  <c r="E8" i="9"/>
  <c r="F8" i="9"/>
  <c r="X8" i="9"/>
  <c r="Y8" i="9"/>
  <c r="Z8" i="9"/>
  <c r="AA8" i="9"/>
  <c r="AB8" i="9"/>
  <c r="E9" i="9"/>
  <c r="X9" i="9"/>
  <c r="Y9" i="9"/>
  <c r="Z9" i="9"/>
  <c r="AA9" i="9"/>
  <c r="AB9" i="9"/>
  <c r="E10" i="9"/>
  <c r="F10" i="9"/>
  <c r="G10" i="9"/>
  <c r="H10" i="9"/>
  <c r="I10" i="9"/>
  <c r="J10" i="9"/>
  <c r="K10" i="9"/>
  <c r="L10" i="9"/>
  <c r="M10" i="9"/>
  <c r="N10" i="9"/>
  <c r="O10" i="9"/>
  <c r="P10" i="9"/>
  <c r="Q10" i="9"/>
  <c r="R10" i="9"/>
  <c r="S10" i="9"/>
  <c r="T10" i="9"/>
  <c r="U10" i="9"/>
  <c r="V10" i="9"/>
  <c r="W10" i="9"/>
  <c r="X10" i="9"/>
  <c r="Y10" i="9"/>
  <c r="Z10" i="9"/>
  <c r="AA10" i="9"/>
  <c r="AB10" i="9"/>
  <c r="C11" i="9"/>
  <c r="C12" i="9"/>
  <c r="C13" i="9"/>
  <c r="AB15" i="9"/>
  <c r="C16" i="9"/>
  <c r="C17" i="9"/>
  <c r="C18" i="9"/>
  <c r="C19" i="9"/>
  <c r="C20" i="9"/>
  <c r="X21" i="9"/>
  <c r="Y21" i="9"/>
  <c r="Z21" i="9"/>
  <c r="AA21" i="9"/>
  <c r="AB21" i="9"/>
  <c r="C22" i="9"/>
  <c r="E23" i="9"/>
  <c r="E15" i="9" s="1"/>
  <c r="X23" i="9"/>
  <c r="X15" i="9" s="1"/>
  <c r="Y23" i="9"/>
  <c r="Z23" i="9"/>
  <c r="Z15" i="9" s="1"/>
  <c r="AA23" i="9"/>
  <c r="AA15" i="9" s="1"/>
  <c r="AB23" i="9"/>
  <c r="C24" i="9"/>
  <c r="E26" i="9"/>
  <c r="F26" i="9"/>
  <c r="X26" i="9"/>
  <c r="Y26" i="9"/>
  <c r="Z26" i="9"/>
  <c r="AA26" i="9"/>
  <c r="AB26" i="9"/>
  <c r="E27" i="9"/>
  <c r="X27" i="9"/>
  <c r="Y27" i="9"/>
  <c r="Z27" i="9"/>
  <c r="AA27" i="9"/>
  <c r="AB27" i="9"/>
  <c r="C30" i="9"/>
  <c r="C32" i="9"/>
  <c r="C33" i="9"/>
  <c r="C34" i="9"/>
  <c r="C35" i="9"/>
  <c r="C36" i="9"/>
  <c r="E37" i="9"/>
  <c r="F37" i="9"/>
  <c r="G37" i="9"/>
  <c r="H37" i="9"/>
  <c r="I37" i="9"/>
  <c r="J37" i="9"/>
  <c r="K37" i="9"/>
  <c r="L37" i="9"/>
  <c r="M37" i="9"/>
  <c r="N37" i="9"/>
  <c r="O37" i="9"/>
  <c r="P37" i="9"/>
  <c r="Q37" i="9"/>
  <c r="R37" i="9"/>
  <c r="S37" i="9"/>
  <c r="T37" i="9"/>
  <c r="U37" i="9"/>
  <c r="V37" i="9"/>
  <c r="W37" i="9"/>
  <c r="X37" i="9"/>
  <c r="Y37" i="9"/>
  <c r="Z37" i="9"/>
  <c r="AA37" i="9"/>
  <c r="AB37" i="9"/>
  <c r="C38" i="9"/>
  <c r="C39" i="9"/>
  <c r="C40" i="9"/>
  <c r="C41" i="9"/>
  <c r="C42" i="9"/>
  <c r="C43" i="9"/>
  <c r="E44" i="9"/>
  <c r="F44" i="9"/>
  <c r="G44" i="9"/>
  <c r="C44" i="9" s="1"/>
  <c r="H44" i="9"/>
  <c r="I44" i="9"/>
  <c r="J44" i="9"/>
  <c r="K44" i="9"/>
  <c r="L44" i="9"/>
  <c r="M44" i="9"/>
  <c r="N44" i="9"/>
  <c r="O44" i="9"/>
  <c r="P44" i="9"/>
  <c r="Q44" i="9"/>
  <c r="R44" i="9"/>
  <c r="S44" i="9"/>
  <c r="T44" i="9"/>
  <c r="U44" i="9"/>
  <c r="V44" i="9"/>
  <c r="W44" i="9"/>
  <c r="X44" i="9"/>
  <c r="Y44" i="9"/>
  <c r="Z44" i="9"/>
  <c r="AA44" i="9"/>
  <c r="AB44" i="9"/>
  <c r="C45" i="9"/>
  <c r="C46" i="9"/>
  <c r="C47" i="9"/>
  <c r="C48" i="9"/>
  <c r="C49" i="9"/>
  <c r="X50" i="9"/>
  <c r="E51" i="9"/>
  <c r="F51" i="9"/>
  <c r="F50" i="9" s="1"/>
  <c r="X51" i="9"/>
  <c r="Y51" i="9"/>
  <c r="Y50" i="9" s="1"/>
  <c r="Z51" i="9"/>
  <c r="Z50" i="9" s="1"/>
  <c r="AA51" i="9"/>
  <c r="AA50" i="9" s="1"/>
  <c r="AB51" i="9"/>
  <c r="AB50" i="9" s="1"/>
  <c r="C52" i="9"/>
  <c r="C53" i="9"/>
  <c r="C54" i="9"/>
  <c r="C55" i="9"/>
  <c r="AA5" i="9" l="1"/>
  <c r="G3" i="9"/>
  <c r="AA25" i="9"/>
  <c r="AA56" i="9" s="1"/>
  <c r="E50" i="9"/>
  <c r="C37" i="9"/>
  <c r="F5" i="9"/>
  <c r="F6" i="9"/>
  <c r="AB14" i="9"/>
  <c r="Z5" i="9"/>
  <c r="Z7" i="9"/>
  <c r="Z14" i="9" s="1"/>
  <c r="E5" i="9"/>
  <c r="E7" i="9"/>
  <c r="X14" i="9"/>
  <c r="Y5" i="9"/>
  <c r="Y7" i="9"/>
  <c r="Y14" i="9" s="1"/>
  <c r="H3" i="9"/>
  <c r="G4" i="9"/>
  <c r="G7" i="9" s="1"/>
  <c r="G8" i="9"/>
  <c r="G26" i="9"/>
  <c r="Y15" i="9"/>
  <c r="C10" i="9"/>
  <c r="F7" i="9"/>
  <c r="F9" i="9"/>
  <c r="F23" i="9"/>
  <c r="F27" i="9"/>
  <c r="C23" i="5"/>
  <c r="G27" i="9" l="1"/>
  <c r="G23" i="9"/>
  <c r="G15" i="9" s="1"/>
  <c r="G51" i="9"/>
  <c r="G50" i="9" s="1"/>
  <c r="G9" i="9"/>
  <c r="G14" i="9" s="1"/>
  <c r="G31" i="9" s="1"/>
  <c r="G29" i="9" s="1"/>
  <c r="G28" i="9" s="1"/>
  <c r="G25" i="9" s="1"/>
  <c r="G56" i="9" s="1"/>
  <c r="Y31" i="9"/>
  <c r="Y29" i="9" s="1"/>
  <c r="Y28" i="9" s="1"/>
  <c r="Y25" i="9" s="1"/>
  <c r="Y56" i="9" s="1"/>
  <c r="F14" i="9"/>
  <c r="AB31" i="9"/>
  <c r="AB29" i="9" s="1"/>
  <c r="AB28" i="9" s="1"/>
  <c r="AB25" i="9" s="1"/>
  <c r="AB56" i="9" s="1"/>
  <c r="E14" i="9"/>
  <c r="G6" i="9"/>
  <c r="G5" i="9"/>
  <c r="X31" i="9"/>
  <c r="X29" i="9" s="1"/>
  <c r="X28" i="9" s="1"/>
  <c r="X25" i="9" s="1"/>
  <c r="X56" i="9"/>
  <c r="F15" i="9"/>
  <c r="I3" i="9"/>
  <c r="H4" i="9"/>
  <c r="H8" i="9"/>
  <c r="H26" i="9"/>
  <c r="H51" i="9"/>
  <c r="H23" i="9"/>
  <c r="H15" i="9" s="1"/>
  <c r="H27" i="9"/>
  <c r="H9" i="9"/>
  <c r="Z31" i="9"/>
  <c r="Z29" i="9" s="1"/>
  <c r="Z28" i="9" s="1"/>
  <c r="Z25" i="9" s="1"/>
  <c r="Z56" i="9" s="1"/>
  <c r="H50" i="9" l="1"/>
  <c r="E31" i="9"/>
  <c r="F31" i="9"/>
  <c r="F29" i="9" s="1"/>
  <c r="F28" i="9" s="1"/>
  <c r="F25" i="9" s="1"/>
  <c r="F56" i="9" s="1"/>
  <c r="H6" i="9"/>
  <c r="H5" i="9"/>
  <c r="H7" i="9"/>
  <c r="I7" i="9"/>
  <c r="I9" i="9"/>
  <c r="I4" i="9"/>
  <c r="I23" i="9"/>
  <c r="I15" i="9" s="1"/>
  <c r="I26" i="9"/>
  <c r="J3" i="9"/>
  <c r="I51" i="9"/>
  <c r="I50" i="9" s="1"/>
  <c r="I8" i="9"/>
  <c r="I27" i="9"/>
  <c r="D19" i="8"/>
  <c r="C6" i="1" s="1"/>
  <c r="I14" i="9" l="1"/>
  <c r="H14" i="9"/>
  <c r="I5" i="9"/>
  <c r="I6" i="9"/>
  <c r="J9" i="9"/>
  <c r="J23" i="9"/>
  <c r="J15" i="9" s="1"/>
  <c r="J27" i="9"/>
  <c r="J4" i="9"/>
  <c r="J8" i="9"/>
  <c r="J26" i="9"/>
  <c r="J51" i="9"/>
  <c r="J50" i="9" s="1"/>
  <c r="K3" i="9"/>
  <c r="E29" i="9"/>
  <c r="C26" i="5"/>
  <c r="L3" i="9" l="1"/>
  <c r="K4" i="9"/>
  <c r="K8" i="9"/>
  <c r="K9" i="9"/>
  <c r="K27" i="9"/>
  <c r="K51" i="9"/>
  <c r="K23" i="9"/>
  <c r="K26" i="9"/>
  <c r="I31" i="9"/>
  <c r="I29" i="9" s="1"/>
  <c r="I28" i="9" s="1"/>
  <c r="I25" i="9" s="1"/>
  <c r="I56" i="9" s="1"/>
  <c r="J5" i="9"/>
  <c r="J6" i="9"/>
  <c r="J7" i="9"/>
  <c r="E28" i="9"/>
  <c r="H31" i="9"/>
  <c r="K15" i="9" l="1"/>
  <c r="E25" i="9"/>
  <c r="K50" i="9"/>
  <c r="K6" i="9"/>
  <c r="K5" i="9"/>
  <c r="H29" i="9"/>
  <c r="J14" i="9"/>
  <c r="M3" i="9"/>
  <c r="L4" i="9"/>
  <c r="L8" i="9"/>
  <c r="L26" i="9"/>
  <c r="L9" i="9"/>
  <c r="L27" i="9"/>
  <c r="L51" i="9"/>
  <c r="L50" i="9" s="1"/>
  <c r="L7" i="9"/>
  <c r="L23" i="9"/>
  <c r="L15" i="9" s="1"/>
  <c r="K7" i="9"/>
  <c r="K14" i="9" s="1"/>
  <c r="L14" i="9" l="1"/>
  <c r="H28" i="9"/>
  <c r="E56" i="9"/>
  <c r="L31" i="9"/>
  <c r="L29" i="9" s="1"/>
  <c r="L28" i="9" s="1"/>
  <c r="L25" i="9" s="1"/>
  <c r="L56" i="9" s="1"/>
  <c r="K31" i="9"/>
  <c r="K29" i="9" s="1"/>
  <c r="K28" i="9" s="1"/>
  <c r="K25" i="9" s="1"/>
  <c r="K56" i="9" s="1"/>
  <c r="L6" i="9"/>
  <c r="L5" i="9"/>
  <c r="J31" i="9"/>
  <c r="M9" i="9"/>
  <c r="N3" i="9"/>
  <c r="M8" i="9"/>
  <c r="M26" i="9"/>
  <c r="M4" i="9"/>
  <c r="M7" i="9" s="1"/>
  <c r="M14" i="9" s="1"/>
  <c r="M23" i="9"/>
  <c r="M15" i="9" s="1"/>
  <c r="M51" i="9"/>
  <c r="M50" i="9" s="1"/>
  <c r="M27" i="9"/>
  <c r="N9" i="9" l="1"/>
  <c r="N23" i="9"/>
  <c r="N15" i="9" s="1"/>
  <c r="N27" i="9"/>
  <c r="O3" i="9"/>
  <c r="N8" i="9"/>
  <c r="N26" i="9"/>
  <c r="N4" i="9"/>
  <c r="N7" i="9" s="1"/>
  <c r="N14" i="9" s="1"/>
  <c r="N51" i="9"/>
  <c r="N50" i="9" s="1"/>
  <c r="J29" i="9"/>
  <c r="M5" i="9"/>
  <c r="M6" i="9"/>
  <c r="H25" i="9"/>
  <c r="M31" i="9"/>
  <c r="M29" i="9" s="1"/>
  <c r="M28" i="9" s="1"/>
  <c r="M25" i="9" s="1"/>
  <c r="M56" i="9" s="1"/>
  <c r="C17" i="3"/>
  <c r="P3" i="9" l="1"/>
  <c r="O4" i="9"/>
  <c r="O8" i="9"/>
  <c r="O23" i="9"/>
  <c r="O15" i="9" s="1"/>
  <c r="O51" i="9"/>
  <c r="O50" i="9" s="1"/>
  <c r="O9" i="9"/>
  <c r="O26" i="9"/>
  <c r="O27" i="9"/>
  <c r="H56" i="9"/>
  <c r="N5" i="9"/>
  <c r="N6" i="9"/>
  <c r="J28" i="9"/>
  <c r="N31" i="9"/>
  <c r="N29" i="9" s="1"/>
  <c r="N28" i="9" s="1"/>
  <c r="N25" i="9" s="1"/>
  <c r="N56" i="9" s="1"/>
  <c r="O6" i="9" l="1"/>
  <c r="O5" i="9"/>
  <c r="Q3" i="9"/>
  <c r="P4" i="9"/>
  <c r="P8" i="9"/>
  <c r="P26" i="9"/>
  <c r="P27" i="9"/>
  <c r="P7" i="9"/>
  <c r="P23" i="9"/>
  <c r="P15" i="9" s="1"/>
  <c r="P51" i="9"/>
  <c r="P50" i="9" s="1"/>
  <c r="P9" i="9"/>
  <c r="J25" i="9"/>
  <c r="O7" i="9"/>
  <c r="O14" i="9" s="1"/>
  <c r="O31" i="9" l="1"/>
  <c r="O29" i="9" s="1"/>
  <c r="J56" i="9"/>
  <c r="P14" i="9"/>
  <c r="P6" i="9"/>
  <c r="C6" i="9" s="1"/>
  <c r="P5" i="9"/>
  <c r="Q9" i="9"/>
  <c r="Q4" i="9"/>
  <c r="Q21" i="9"/>
  <c r="Q27" i="9"/>
  <c r="R3" i="9"/>
  <c r="Q51" i="9"/>
  <c r="Q50" i="9" s="1"/>
  <c r="Q8" i="9"/>
  <c r="Q23" i="9"/>
  <c r="Q26" i="9"/>
  <c r="Q15" i="9" l="1"/>
  <c r="Q5" i="9"/>
  <c r="Q6" i="9"/>
  <c r="R9" i="9"/>
  <c r="R21" i="9"/>
  <c r="R23" i="9"/>
  <c r="R27" i="9"/>
  <c r="R26" i="9"/>
  <c r="R4" i="9"/>
  <c r="R51" i="9"/>
  <c r="R50" i="9" s="1"/>
  <c r="S3" i="9"/>
  <c r="R8" i="9"/>
  <c r="P31" i="9"/>
  <c r="P29" i="9" s="1"/>
  <c r="P28" i="9" s="1"/>
  <c r="P25" i="9" s="1"/>
  <c r="P56" i="9" s="1"/>
  <c r="Q7" i="9"/>
  <c r="Q14" i="9" s="1"/>
  <c r="O28" i="9"/>
  <c r="O25" i="9" l="1"/>
  <c r="R5" i="9"/>
  <c r="R6" i="9"/>
  <c r="Q31" i="9"/>
  <c r="Q29" i="9" s="1"/>
  <c r="Q28" i="9" s="1"/>
  <c r="Q25" i="9" s="1"/>
  <c r="Q56" i="9" s="1"/>
  <c r="T3" i="9"/>
  <c r="S4" i="9"/>
  <c r="S8" i="9"/>
  <c r="S9" i="9"/>
  <c r="S51" i="9"/>
  <c r="S50" i="9" s="1"/>
  <c r="S21" i="9"/>
  <c r="S26" i="9"/>
  <c r="S7" i="9"/>
  <c r="S14" i="9" s="1"/>
  <c r="S23" i="9"/>
  <c r="S27" i="9"/>
  <c r="R7" i="9"/>
  <c r="R14" i="9" s="1"/>
  <c r="R15" i="9"/>
  <c r="R31" i="9" l="1"/>
  <c r="R29" i="9" s="1"/>
  <c r="R28" i="9" s="1"/>
  <c r="R25" i="9" s="1"/>
  <c r="R56" i="9" s="1"/>
  <c r="S6" i="9"/>
  <c r="S5" i="9"/>
  <c r="O56" i="9"/>
  <c r="S31" i="9"/>
  <c r="S29" i="9" s="1"/>
  <c r="S28" i="9" s="1"/>
  <c r="S25" i="9" s="1"/>
  <c r="S15" i="9"/>
  <c r="U3" i="9"/>
  <c r="T4" i="9"/>
  <c r="T8" i="9"/>
  <c r="T26" i="9"/>
  <c r="T23" i="9"/>
  <c r="T9" i="9"/>
  <c r="T51" i="9"/>
  <c r="T50" i="9" s="1"/>
  <c r="T27" i="9"/>
  <c r="T7" i="9"/>
  <c r="T14" i="9" s="1"/>
  <c r="T21" i="9"/>
  <c r="T15" i="9" l="1"/>
  <c r="S56" i="9"/>
  <c r="T31" i="9"/>
  <c r="T29" i="9" s="1"/>
  <c r="T28" i="9" s="1"/>
  <c r="T25" i="9" s="1"/>
  <c r="U9" i="9"/>
  <c r="V3" i="9"/>
  <c r="U8" i="9"/>
  <c r="U27" i="9"/>
  <c r="U23" i="9"/>
  <c r="U4" i="9"/>
  <c r="U21" i="9"/>
  <c r="U26" i="9"/>
  <c r="U51" i="9"/>
  <c r="U50" i="9" s="1"/>
  <c r="T6" i="9"/>
  <c r="T5" i="9"/>
  <c r="U5" i="9" l="1"/>
  <c r="U6" i="9"/>
  <c r="V9" i="9"/>
  <c r="V21" i="9"/>
  <c r="V23" i="9"/>
  <c r="V27" i="9"/>
  <c r="W3" i="9"/>
  <c r="V8" i="9"/>
  <c r="V4" i="9"/>
  <c r="V51" i="9"/>
  <c r="V50" i="9" s="1"/>
  <c r="V26" i="9"/>
  <c r="T56" i="9"/>
  <c r="U15" i="9"/>
  <c r="U7" i="9"/>
  <c r="U14" i="9" s="1"/>
  <c r="V15" i="9" l="1"/>
  <c r="V5" i="9"/>
  <c r="V6" i="9"/>
  <c r="U31" i="9"/>
  <c r="U29" i="9" s="1"/>
  <c r="U28" i="9" s="1"/>
  <c r="U25" i="9" s="1"/>
  <c r="U56" i="9" s="1"/>
  <c r="W4" i="9"/>
  <c r="W8" i="9"/>
  <c r="C8" i="9" s="1"/>
  <c r="W7" i="9"/>
  <c r="W21" i="9"/>
  <c r="C21" i="9" s="1"/>
  <c r="W26" i="9"/>
  <c r="W51" i="9"/>
  <c r="W27" i="9"/>
  <c r="C27" i="9" s="1"/>
  <c r="D27" i="9" s="1"/>
  <c r="W23" i="9"/>
  <c r="W9" i="9"/>
  <c r="C9" i="9" s="1"/>
  <c r="C3" i="9"/>
  <c r="V7" i="9"/>
  <c r="V14" i="9" s="1"/>
  <c r="C7" i="1"/>
  <c r="V31" i="9" l="1"/>
  <c r="V29" i="9" s="1"/>
  <c r="V28" i="9" s="1"/>
  <c r="V25" i="9" s="1"/>
  <c r="V56" i="9" s="1"/>
  <c r="D3" i="9"/>
  <c r="D11" i="9"/>
  <c r="D17" i="9"/>
  <c r="D33" i="9"/>
  <c r="D35" i="9"/>
  <c r="D54" i="9"/>
  <c r="D38" i="9"/>
  <c r="D46" i="9"/>
  <c r="D52" i="9"/>
  <c r="D34" i="9"/>
  <c r="D40" i="9"/>
  <c r="D48" i="9"/>
  <c r="D32" i="9"/>
  <c r="D42" i="9"/>
  <c r="D53" i="9"/>
  <c r="D49" i="9"/>
  <c r="D13" i="9"/>
  <c r="D12" i="9"/>
  <c r="D19" i="9"/>
  <c r="D20" i="9"/>
  <c r="D24" i="9"/>
  <c r="D36" i="9"/>
  <c r="D47" i="9"/>
  <c r="D41" i="9"/>
  <c r="D43" i="9"/>
  <c r="D55" i="9"/>
  <c r="D16" i="9"/>
  <c r="D44" i="9"/>
  <c r="D18" i="9"/>
  <c r="D30" i="9"/>
  <c r="D39" i="9"/>
  <c r="D22" i="9"/>
  <c r="D45" i="9"/>
  <c r="D10" i="9"/>
  <c r="D37" i="9"/>
  <c r="D6" i="9"/>
  <c r="W50" i="9"/>
  <c r="C50" i="9" s="1"/>
  <c r="D50" i="9" s="1"/>
  <c r="C51" i="9"/>
  <c r="D51" i="9" s="1"/>
  <c r="D8" i="9"/>
  <c r="W14" i="9"/>
  <c r="C7" i="9"/>
  <c r="D7" i="9" s="1"/>
  <c r="C26" i="9"/>
  <c r="D26" i="9" s="1"/>
  <c r="W6" i="9"/>
  <c r="W5" i="9"/>
  <c r="C5" i="9" s="1"/>
  <c r="D5" i="9" s="1"/>
  <c r="C4" i="9"/>
  <c r="D4" i="9" s="1"/>
  <c r="D9" i="9"/>
  <c r="W15" i="9"/>
  <c r="C15" i="9" s="1"/>
  <c r="D15" i="9" s="1"/>
  <c r="C23" i="9"/>
  <c r="D23" i="9" s="1"/>
  <c r="D21" i="9"/>
  <c r="C5" i="1"/>
  <c r="W31" i="9" l="1"/>
  <c r="C14" i="9"/>
  <c r="D14" i="9" s="1"/>
  <c r="C11" i="6"/>
  <c r="W29" i="9" l="1"/>
  <c r="C31" i="9"/>
  <c r="D31" i="9" s="1"/>
  <c r="W28" i="9" l="1"/>
  <c r="C29" i="9"/>
  <c r="D29" i="9" s="1"/>
  <c r="C28" i="9" l="1"/>
  <c r="D28" i="9" s="1"/>
  <c r="W25" i="9"/>
  <c r="C25" i="9" l="1"/>
  <c r="D25" i="9" s="1"/>
  <c r="W56" i="9"/>
  <c r="C56" i="9" l="1"/>
  <c r="D56" i="9" s="1"/>
  <c r="C10" i="1" l="1"/>
  <c r="E58" i="9" s="1"/>
  <c r="F58" i="9" s="1"/>
  <c r="G58" i="9" s="1"/>
  <c r="H58" i="9" s="1"/>
  <c r="I58" i="9" s="1"/>
  <c r="J58" i="9" s="1"/>
  <c r="K58" i="9" s="1"/>
  <c r="L58" i="9" s="1"/>
  <c r="M58" i="9" s="1"/>
  <c r="N58" i="9" s="1"/>
  <c r="O58" i="9" s="1"/>
  <c r="P58" i="9" s="1"/>
  <c r="Q58" i="9" s="1"/>
  <c r="R58" i="9" s="1"/>
  <c r="S58" i="9" s="1"/>
  <c r="T58" i="9" s="1"/>
  <c r="U58" i="9" s="1"/>
  <c r="V58" i="9" s="1"/>
  <c r="W58" i="9" s="1"/>
  <c r="X58" i="9" s="1"/>
  <c r="Y58" i="9" s="1"/>
  <c r="Z58" i="9" s="1"/>
  <c r="AA58" i="9" s="1"/>
  <c r="AB58" i="9" s="1"/>
  <c r="AC58"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E42" authorId="0" shapeId="0" xr:uid="{00000000-0006-0000-0100-000001000000}">
      <text>
        <r>
          <rPr>
            <b/>
            <sz val="9"/>
            <color indexed="81"/>
            <rFont val="Tahoma"/>
            <family val="2"/>
            <charset val="204"/>
          </rPr>
          <t>Автор:</t>
        </r>
        <r>
          <rPr>
            <sz val="9"/>
            <color indexed="81"/>
            <rFont val="Tahoma"/>
            <family val="2"/>
            <charset val="204"/>
          </rPr>
          <t xml:space="preserve">
страховка</t>
        </r>
      </text>
    </comment>
    <comment ref="M42" authorId="0" shapeId="0" xr:uid="{00000000-0006-0000-0100-000002000000}">
      <text>
        <r>
          <rPr>
            <b/>
            <sz val="9"/>
            <color indexed="81"/>
            <rFont val="Tahoma"/>
            <family val="2"/>
            <charset val="204"/>
          </rPr>
          <t>Автор:</t>
        </r>
        <r>
          <rPr>
            <sz val="9"/>
            <color indexed="81"/>
            <rFont val="Tahoma"/>
            <family val="2"/>
            <charset val="204"/>
          </rPr>
          <t xml:space="preserve">
страховка</t>
        </r>
      </text>
    </comment>
  </commentList>
</comments>
</file>

<file path=xl/sharedStrings.xml><?xml version="1.0" encoding="utf-8"?>
<sst xmlns="http://schemas.openxmlformats.org/spreadsheetml/2006/main" count="354" uniqueCount="317">
  <si>
    <t>Итого инвестиционные затраты</t>
  </si>
  <si>
    <t>Инвестиционные затраты</t>
  </si>
  <si>
    <t>Урны наружные</t>
  </si>
  <si>
    <t>Контурная подсветка</t>
  </si>
  <si>
    <t>Пленка с лого на дверь входную</t>
  </si>
  <si>
    <t>Режимник</t>
  </si>
  <si>
    <t>Таблички разн</t>
  </si>
  <si>
    <t>Уголок покупателя</t>
  </si>
  <si>
    <t>Мусорный бак с крышкой 2 шт</t>
  </si>
  <si>
    <t>Комплект журналов проверок</t>
  </si>
  <si>
    <t>Печати</t>
  </si>
  <si>
    <t>Итого расходы на постройку</t>
  </si>
  <si>
    <t>Огнетушители углекислотные 2 шт с держателями</t>
  </si>
  <si>
    <t>Сим-карта</t>
  </si>
  <si>
    <t>сумма</t>
  </si>
  <si>
    <t>Наименование работ</t>
  </si>
  <si>
    <t>Сумма затрат</t>
  </si>
  <si>
    <t>обязательные требования</t>
  </si>
  <si>
    <t>Подведение электричества</t>
  </si>
  <si>
    <t>Выравнивание участка на уровень дороги</t>
  </si>
  <si>
    <t>Асфальтирование</t>
  </si>
  <si>
    <t>Рытьё септика</t>
  </si>
  <si>
    <t>Нанесение разметки</t>
  </si>
  <si>
    <t>рекомендованные либо вменённые условиями аренды</t>
  </si>
  <si>
    <t>Выставление ограждений</t>
  </si>
  <si>
    <t>Телефон (на ОС Android с расширенной памятью тел.книги)</t>
  </si>
  <si>
    <t>Оборудование</t>
  </si>
  <si>
    <t>кол-во</t>
  </si>
  <si>
    <t>цена</t>
  </si>
  <si>
    <t>Поверхность жарочная Airhot GE-550/F</t>
  </si>
  <si>
    <t>Весы порционные CAS SW-2</t>
  </si>
  <si>
    <t>Кофемолка Casadio Enea on Demand</t>
  </si>
  <si>
    <t>Наименование</t>
  </si>
  <si>
    <t>Сумма</t>
  </si>
  <si>
    <t>Итого по проекту без серверного оборудования:</t>
  </si>
  <si>
    <r>
      <t xml:space="preserve">Весь список оборудования, </t>
    </r>
    <r>
      <rPr>
        <b/>
        <u/>
        <sz val="12"/>
        <color theme="1"/>
        <rFont val="Calibri"/>
        <family val="2"/>
        <charset val="204"/>
        <scheme val="minor"/>
      </rPr>
      <t>кроме кофемашины и кофемолки</t>
    </r>
    <r>
      <rPr>
        <sz val="12"/>
        <color theme="1"/>
        <rFont val="Calibri"/>
        <family val="2"/>
        <charset val="204"/>
        <scheme val="minor"/>
      </rPr>
      <t xml:space="preserve"> вы можете приобрести, как через наших поставщиков, так и самостоятельно при соблюдении указанной спецификации</t>
    </r>
  </si>
  <si>
    <t>Благоустройство территории</t>
  </si>
  <si>
    <t>Строительство павильона</t>
  </si>
  <si>
    <t>Операционные затраты</t>
  </si>
  <si>
    <t>Паушальный взнос</t>
  </si>
  <si>
    <t>Чистый денежный поток (Net Cash Flow, NCF)</t>
  </si>
  <si>
    <t>Точка окупаемости</t>
  </si>
  <si>
    <t>Итого производственное оборудование</t>
  </si>
  <si>
    <t>Первоначальные затраты при открытии</t>
  </si>
  <si>
    <t>Итого первоначальные затраты</t>
  </si>
  <si>
    <t>Расходы на благоустройство оцениваются исходя из конкретного участка</t>
  </si>
  <si>
    <t>Итого благоустройство</t>
  </si>
  <si>
    <t>Стол морозильный HICOLD GN 111/BT O (внутренний агрегат)</t>
  </si>
  <si>
    <t>Стол для пиццы HICOLD PZ2-111/GN (1/6)</t>
  </si>
  <si>
    <t>Шкаф холодильный Бирюса 152Е</t>
  </si>
  <si>
    <t>Весы торговые МАССА-К МК-15.2-А21</t>
  </si>
  <si>
    <t>Микроволновая печь Gemlux GL-MW90N25</t>
  </si>
  <si>
    <t>Слайсер Amitek SG 250 RX</t>
  </si>
  <si>
    <t>Овощерезка Robot Coupe CL20 (без дисков)</t>
  </si>
  <si>
    <t>Шкаф морозильный POLAIR CB107-S</t>
  </si>
  <si>
    <t>Морозильный шкаф DEXP SF100M</t>
  </si>
  <si>
    <t>Упаковщик вакуумный Apach AVM4</t>
  </si>
  <si>
    <t>Оборудование (производственное и кассовое)</t>
  </si>
  <si>
    <t>Регистрация договора КК</t>
  </si>
  <si>
    <t>Ткань для изготовления козырька</t>
  </si>
  <si>
    <t>Жалюзи (6 шт.)</t>
  </si>
  <si>
    <t>Установка  камер наблюдения (7 шт. внутренних, 2 шт. наружних) установка сопутствующего оборудования</t>
  </si>
  <si>
    <t>Авторский надзор, конультационные услуги</t>
  </si>
  <si>
    <t>Ванна моечная Пищевые Технологии Эконом ЦК ВМО1-430ЭЦК-М</t>
  </si>
  <si>
    <t>Полка кухонная ATESY ПЗК-950</t>
  </si>
  <si>
    <t>Стол производственный VIATTO СР-2/1200/700-ЮТ</t>
  </si>
  <si>
    <t>Полка кухонная Кобор ПКД-30/35</t>
  </si>
  <si>
    <t>Стол производственный VIATTO СР-2/950/700-ЮТ</t>
  </si>
  <si>
    <t>Шкаф холодильный Марихолодмаш Капри 1,12 СК</t>
  </si>
  <si>
    <t>Блендер Vitamix BarBoss Advance (VM58665) тритан</t>
  </si>
  <si>
    <t>Льдогенератор Brema CB 184W ABS</t>
  </si>
  <si>
    <t>Мармит Airhot BM-11</t>
  </si>
  <si>
    <t>Плита индукционная INDOKOR IN3500</t>
  </si>
  <si>
    <t>Диск-терка Robot Coupe 27588 1,5 мм</t>
  </si>
  <si>
    <t>Блендер Moulinex DD65C серый</t>
  </si>
  <si>
    <t>Ринзер на бар</t>
  </si>
  <si>
    <t>Касета для стаканов</t>
  </si>
  <si>
    <t>Сотейник EKSI 101605</t>
  </si>
  <si>
    <t>Кастрюля MACO RXP047WOL</t>
  </si>
  <si>
    <t>Кастрюля MACO RXP050WOL</t>
  </si>
  <si>
    <t>Сковорода EKSI 101803</t>
  </si>
  <si>
    <t>Сковорода EKSI 101805</t>
  </si>
  <si>
    <t>Скребок Pujadas 381.010</t>
  </si>
  <si>
    <t>Лопатка кондитерская De Buyer 4891.34</t>
  </si>
  <si>
    <t>Емкость для жидкостей Paderno 41526-G3</t>
  </si>
  <si>
    <t>Емкость для жидкостей Paderno 41526-B3</t>
  </si>
  <si>
    <t>Венчик EKSI WP25F</t>
  </si>
  <si>
    <t>Ложка для мороженого MVQ 15003K</t>
  </si>
  <si>
    <t>Совок для сыпучих продуктов Martellato SES250</t>
  </si>
  <si>
    <t>Ложка гарнирная Cambro SPOP11CW 110 черная</t>
  </si>
  <si>
    <t>Ножницы кухонные многофункциональные ICEL Acessorios Cozinha Multipurpose Kitchen Shears 94100.0202000.210</t>
  </si>
  <si>
    <t>Дуршлаг-сетка MVQ 1180STN</t>
  </si>
  <si>
    <t>Доска разделочная MACO 40030012W белая</t>
  </si>
  <si>
    <t>Доска разделочная MACO 40030012Y желтая</t>
  </si>
  <si>
    <t>Доска разделочная MACO 40030012R красная</t>
  </si>
  <si>
    <t>Доска разделочная MACO 40030012G зеленая</t>
  </si>
  <si>
    <t>Баночка для приправ Pujadas 946.002</t>
  </si>
  <si>
    <t>Баночка для приправ Pujadas 946.003</t>
  </si>
  <si>
    <t>Контейнер для сыпучих продуктов MVQ 63510/6</t>
  </si>
  <si>
    <t>Ложка гарнирная MACO Jiwins P-018-CL</t>
  </si>
  <si>
    <t>Воронка MVQ 301151</t>
  </si>
  <si>
    <t>Щипцы для сахара Pintinox 50919100</t>
  </si>
  <si>
    <t>Мадлер пластик 24см черный</t>
  </si>
  <si>
    <t>Кувшин 1л с красной крышкой</t>
  </si>
  <si>
    <t>Распылитель масла 195мм нержавеющая</t>
  </si>
  <si>
    <t>Контейнер мерный MACO Jingbao 8642</t>
  </si>
  <si>
    <t>Ложка барменская MVQ 11002BS</t>
  </si>
  <si>
    <t>Джиггер MVQ 474525</t>
  </si>
  <si>
    <t>Пресс для цитрусовых MVQ 15001</t>
  </si>
  <si>
    <t>Центрифуга для сушки листовых овощей Kocateq WF12</t>
  </si>
  <si>
    <t>ПИТЧЕР МОЛОЧНИК 500 МЛ. MOTTA EUROPA ХРОМ, НЕРЖАВЕЮЩАЯ СТАЛЬ Подробнее: https://smackcoffee.ru/p318231087-pitcher-molochnik-500.html</t>
  </si>
  <si>
    <t xml:space="preserve">ПИТЧЕР МОЛОЧНИК 1000 МЛ. EPGC ХРОМ, НЕРЖАВЕЮЩАЯ СТАЛЬ </t>
  </si>
  <si>
    <t>ПИТЧЕР МОЛОЧНИК 350 МЛ. MOTTA EUROPA ХРОМ, НЕРЖАВЕЮЩАЯ СТАЛЬ Подробнее: https://smackcoffee.ru/p285902519-pitcher-molochnik-350.html</t>
  </si>
  <si>
    <t xml:space="preserve">ПИТЧЕР (МОЛОЧНИК) 90 МЛ </t>
  </si>
  <si>
    <t>КОВРИК РЕЗИНОВЫЙ ДЛЯ ТЕМПИРОВКИ CLASSIX PRO ЧЕРНЫЙ Подробнее: https://smackcoffee.ru/p355411734-kovrik-rezinovyj-dlya.html</t>
  </si>
  <si>
    <t>ЦИФРОВЫЕ ВЕСЫ ДЛЯ КОФЕ CHAMPIONSCALE Подробнее: https://smackcoffee.ru/p258499326-tsifrovye-vesy-dlya.html</t>
  </si>
  <si>
    <t>ТЕРМОМЕТР RHINOWARES (-18 /104C.) Подробнее: https://smackcoffee.ru/p296407997-termometr-rhinowares-104c.html</t>
  </si>
  <si>
    <t>Пуш темпер для разравнивания 3 лепестка</t>
  </si>
  <si>
    <t xml:space="preserve">Пуш темпер </t>
  </si>
  <si>
    <t>ПУШ-ТЕМПЕР CLASSIX PRO КРАСНЫЙ 58,4ММ Подробнее: https://smackcoffee.ru/p355503993-push-temper-classix.html</t>
  </si>
  <si>
    <t>Разравниватель Classix Pro серебряный 58,4мм Подробнее: https://smackcoffee.ru/g15291704-tempery-dlya-kofe/page_3</t>
  </si>
  <si>
    <t xml:space="preserve">РЕЗИНОВАЯ МЕМБРАНА (ДИСК) ДЛЯ ЧИСТКИ РАБОЧЕЙ ГРУППЫ КОФЕМАШИНЫ </t>
  </si>
  <si>
    <t>ЩЁТКА</t>
  </si>
  <si>
    <t xml:space="preserve">Чашечка для дегустации эспрессо </t>
  </si>
  <si>
    <t>UT300C UNI-T Инфракрасный термометр (пирометр) -20c/+400c цифровой</t>
  </si>
  <si>
    <t>Пластиковый короб (синий/прозрачный) Стелла С-2</t>
  </si>
  <si>
    <t>Таймер полуторо часовой</t>
  </si>
  <si>
    <t>н\з</t>
  </si>
  <si>
    <t>Зашивка павильона юбками (по месту после установки) и подключение его к комуникациям, установка кабельканалов на выводы кондиционеров</t>
  </si>
  <si>
    <t>Посторойка павильона (вываривание металлокаркаса, зашивка каркаса сендвич панелями, зашивка и утепление полов с устройством теплого пола и плитки ПВХ, зашивка "алюкобондом", установка окон и двери, установка всех доборов)</t>
  </si>
  <si>
    <t>Устройство электрической части павильона с учетом прожекторов по фасаду и фоторелле</t>
  </si>
  <si>
    <t>Изготовление барной мебели, антресольных шкафов, перегородок, полок под бутылки, столика для пешеходного окна, установка барной мойки, изготовление и установка шкафа для одежды, зашивка зон нержавеющей сталью, мусорные ящики, полки из нержавеющей стали, разводка сантехники, полочки для соусов, органайзеры для специй, система фильтрации (полный комплект), кронштейн для кассы, полочка для чекового принтера, звонок на пешеходное окно, доводчик и щеколда на дверь, кронштейн для микроволновки, лампы под полку на холодной зоне, лампа под вытяжной зонт, тепловые завесы на окна (2шт.)</t>
  </si>
  <si>
    <t>Система кондиционирования и приточно вытяжная система</t>
  </si>
  <si>
    <t>Изготовление тканевого козырька с подсветкой и вывесками, изготовление и монтаж меню, световых коробов, смайлов и прочих рекламных материалов</t>
  </si>
  <si>
    <t>Печатные материалы на оборудование и прочие информационные стенды и материалыдоска для таймеров, уголок потребителя, рейтинговая доска</t>
  </si>
  <si>
    <t>Закуп</t>
  </si>
  <si>
    <t>Хоз. Расходы, инвентарь, канцелярия…</t>
  </si>
  <si>
    <t xml:space="preserve"> iikoServer</t>
  </si>
  <si>
    <t xml:space="preserve"> iikoFront</t>
  </si>
  <si>
    <t xml:space="preserve"> iikoOffice</t>
  </si>
  <si>
    <t xml:space="preserve"> iikoTableService</t>
  </si>
  <si>
    <t xml:space="preserve"> iikoDelivery</t>
  </si>
  <si>
    <t xml:space="preserve"> iikoCheckout</t>
  </si>
  <si>
    <t xml:space="preserve"> Пусконаладочные работы</t>
  </si>
  <si>
    <t xml:space="preserve"> iikoChain Store Connector</t>
  </si>
  <si>
    <t xml:space="preserve"> ККТ АТОЛ 77Ф. Черный. ФН36мес. RS+USB+Ethernet</t>
  </si>
  <si>
    <t xml:space="preserve"> Денежный ящик электромеханический</t>
  </si>
  <si>
    <t xml:space="preserve"> Кабель интерфейсный RS232</t>
  </si>
  <si>
    <t xml:space="preserve"> Сканер 1452g USB Kit:1D, PDF, 2D</t>
  </si>
  <si>
    <t>Единица измерения</t>
  </si>
  <si>
    <t xml:space="preserve"> лицензия</t>
  </si>
  <si>
    <t xml:space="preserve"> шт</t>
  </si>
  <si>
    <t xml:space="preserve"> POS терминал Sam4s SPT-S260, 4Gb, MSR, Win</t>
  </si>
  <si>
    <t xml:space="preserve"> Атол Оптима 11,6" 4Gb, Win 10 без АКБ</t>
  </si>
  <si>
    <t xml:space="preserve"> iikoSousChef</t>
  </si>
  <si>
    <t>Незапланированные расходы</t>
  </si>
  <si>
    <t>Форма и д.р.</t>
  </si>
  <si>
    <t xml:space="preserve">Упаковка </t>
  </si>
  <si>
    <t>з/п менеджера на период обучения</t>
  </si>
  <si>
    <t>Премия за успешно сданный экзамен</t>
  </si>
  <si>
    <t>Оплата проживания во Владивостоке на период обучения</t>
  </si>
  <si>
    <t>Компенсация проезда во Владивосток и обратно</t>
  </si>
  <si>
    <t>Суточные на период обучения 800р. сутки</t>
  </si>
  <si>
    <t xml:space="preserve">Подготовка и транспортировка павильона с базы базы и установка на точку </t>
  </si>
  <si>
    <t>Монтаж системы контроля управления доступом(СКУД), Электрозамок, доводчик, считыватели, домофон, монтажные работы</t>
  </si>
  <si>
    <t>Строительство Хоз. Блока без бака под воду</t>
  </si>
  <si>
    <t>13</t>
  </si>
  <si>
    <t>Чистая прибыль</t>
  </si>
  <si>
    <t>12</t>
  </si>
  <si>
    <t>Обслуживание офиса</t>
  </si>
  <si>
    <t>11</t>
  </si>
  <si>
    <t>Прочие расходы</t>
  </si>
  <si>
    <t>10.4</t>
  </si>
  <si>
    <t>Маркетинговый взнос (расход)</t>
  </si>
  <si>
    <t>10.3</t>
  </si>
  <si>
    <t>Управление объектом (расход)</t>
  </si>
  <si>
    <t>10.2</t>
  </si>
  <si>
    <t>Роялти (расход)</t>
  </si>
  <si>
    <t>10.1</t>
  </si>
  <si>
    <t>10</t>
  </si>
  <si>
    <t>Текущий ремонт</t>
  </si>
  <si>
    <t>9.7</t>
  </si>
  <si>
    <t>Такси для сотрудников</t>
  </si>
  <si>
    <t>9.6.4</t>
  </si>
  <si>
    <t>Питание сотрудников</t>
  </si>
  <si>
    <t>9.6.3</t>
  </si>
  <si>
    <t>Обучение сотрудников</t>
  </si>
  <si>
    <t>9.6.2</t>
  </si>
  <si>
    <t>Медосмотр сотрудников</t>
  </si>
  <si>
    <t>9.6.1</t>
  </si>
  <si>
    <t>Расходы на сотрудников</t>
  </si>
  <si>
    <t>9.6</t>
  </si>
  <si>
    <t>Лицензии</t>
  </si>
  <si>
    <t>9.5</t>
  </si>
  <si>
    <t>Прочие услуги</t>
  </si>
  <si>
    <t>9.4.5</t>
  </si>
  <si>
    <t>Услуги связи</t>
  </si>
  <si>
    <t>9.4.4</t>
  </si>
  <si>
    <t>Услуги ИТ</t>
  </si>
  <si>
    <t>9.4.3</t>
  </si>
  <si>
    <t>Подписки и объявления</t>
  </si>
  <si>
    <t>9.4.2</t>
  </si>
  <si>
    <t>Охрана</t>
  </si>
  <si>
    <t>9.4.1</t>
  </si>
  <si>
    <t>Услуги</t>
  </si>
  <si>
    <t>9.4</t>
  </si>
  <si>
    <t>Премии ТД</t>
  </si>
  <si>
    <t>9.3.2.3</t>
  </si>
  <si>
    <t>% ТД</t>
  </si>
  <si>
    <t>9.3.2.2</t>
  </si>
  <si>
    <t>Оклад ТД</t>
  </si>
  <si>
    <t>9.3.2.1</t>
  </si>
  <si>
    <t>ЗП Территориальный директор</t>
  </si>
  <si>
    <t>9.3.2</t>
  </si>
  <si>
    <t>Премии Менеджера</t>
  </si>
  <si>
    <t>9.3.1.3</t>
  </si>
  <si>
    <t>% Менеджера</t>
  </si>
  <si>
    <t>9.3.1.2</t>
  </si>
  <si>
    <t>Оклад Менеджера</t>
  </si>
  <si>
    <t>9.3.1.1</t>
  </si>
  <si>
    <t>ЗП Менеджер</t>
  </si>
  <si>
    <t>9.3.1</t>
  </si>
  <si>
    <t>ЗП управления</t>
  </si>
  <si>
    <t>9.3</t>
  </si>
  <si>
    <t>Налоги</t>
  </si>
  <si>
    <t>9.2</t>
  </si>
  <si>
    <t>Банковские услуги и комиссии</t>
  </si>
  <si>
    <t>9.1</t>
  </si>
  <si>
    <t>Управленческие расходы</t>
  </si>
  <si>
    <t>9</t>
  </si>
  <si>
    <t>Скидки и бонусы</t>
  </si>
  <si>
    <t>8.9</t>
  </si>
  <si>
    <t>Списания продукции</t>
  </si>
  <si>
    <t>8.8</t>
  </si>
  <si>
    <t>Маркетинг и реклама</t>
  </si>
  <si>
    <t>8.7</t>
  </si>
  <si>
    <t>Коммунальные услуги</t>
  </si>
  <si>
    <t>8.6</t>
  </si>
  <si>
    <t>Доставка</t>
  </si>
  <si>
    <t>8.5</t>
  </si>
  <si>
    <t>Возвраты покупателям</t>
  </si>
  <si>
    <t>8.4</t>
  </si>
  <si>
    <t>8.3</t>
  </si>
  <si>
    <t>Аренда помещений</t>
  </si>
  <si>
    <t>8.2</t>
  </si>
  <si>
    <t>Аренда земли</t>
  </si>
  <si>
    <t>8.1</t>
  </si>
  <si>
    <t xml:space="preserve">Коммерческие </t>
  </si>
  <si>
    <t>8</t>
  </si>
  <si>
    <t>Валовая прибыль (прибыль управляющего)</t>
  </si>
  <si>
    <t>7</t>
  </si>
  <si>
    <t>Ремонт оборудования (вина сотр.)</t>
  </si>
  <si>
    <t>6.3</t>
  </si>
  <si>
    <t>Возвраты покупателям (вина сотр.)</t>
  </si>
  <si>
    <t>6.2</t>
  </si>
  <si>
    <t>Брак и списания (вина сотр.)</t>
  </si>
  <si>
    <t>6.1</t>
  </si>
  <si>
    <t>Расходы по вине сотрудников</t>
  </si>
  <si>
    <t>6</t>
  </si>
  <si>
    <t>Хозяйственные расходы</t>
  </si>
  <si>
    <t>5</t>
  </si>
  <si>
    <t>ЗП линейных сотрудников</t>
  </si>
  <si>
    <t>4</t>
  </si>
  <si>
    <t xml:space="preserve">Маржинальная прибыль </t>
  </si>
  <si>
    <t>3</t>
  </si>
  <si>
    <t>Упаковка</t>
  </si>
  <si>
    <t>2.2</t>
  </si>
  <si>
    <t>Сырье</t>
  </si>
  <si>
    <t>2.1</t>
  </si>
  <si>
    <t>Себестоимость</t>
  </si>
  <si>
    <t>Выручка</t>
  </si>
  <si>
    <t>%</t>
  </si>
  <si>
    <t>Декабрь</t>
  </si>
  <si>
    <t>Ноябрь</t>
  </si>
  <si>
    <t>Октябрь</t>
  </si>
  <si>
    <t>Сентябрь</t>
  </si>
  <si>
    <t>Август</t>
  </si>
  <si>
    <t>Июль</t>
  </si>
  <si>
    <t>Июнь</t>
  </si>
  <si>
    <t>Май</t>
  </si>
  <si>
    <t>Апрель</t>
  </si>
  <si>
    <t>Март</t>
  </si>
  <si>
    <t>Февраль</t>
  </si>
  <si>
    <t>Январь</t>
  </si>
  <si>
    <t>Статья</t>
  </si>
  <si>
    <t>№</t>
  </si>
  <si>
    <t>Кипятильник Airhot CWB-35</t>
  </si>
  <si>
    <t>Кофемашина Casadio Undici A2 высокие группы</t>
  </si>
  <si>
    <t>Печь для пиццы GAM MD 1</t>
  </si>
  <si>
    <t>Печь для пиццы VIATTO made in Italy UP-1/40</t>
  </si>
  <si>
    <t>Лампа инсектицидная GASTRORAG EGO-02-12W</t>
  </si>
  <si>
    <t>Кастрюля EKSI E 011200</t>
  </si>
  <si>
    <t>Нож для кондитерских изделий 30 см, серия Colour-prof, ARCOS, Испания</t>
  </si>
  <si>
    <t>Нож поварской 20 см, серия Colour-prof, ARCOS, Испания</t>
  </si>
  <si>
    <t>Нож разделочный 15 см, серия Colour-prof, ARCOS, Испания</t>
  </si>
  <si>
    <t>Нож для чистки овощей и фруктов 8 см, серия Colour-prof, ARCOS, Испания</t>
  </si>
  <si>
    <t>Нож поварской 25 см, серия Colour-prof, ARCOS, Испания</t>
  </si>
  <si>
    <t>Держатель магнитный Intresa E970000</t>
  </si>
  <si>
    <t>Половник EKSI LHD10</t>
  </si>
  <si>
    <t>Щипцы универсальные EKSI UT09L</t>
  </si>
  <si>
    <t>Ухват для противня MACO CG75</t>
  </si>
  <si>
    <t>Кувшин мерный MVQ GQ-LB500</t>
  </si>
  <si>
    <t xml:space="preserve">Гастроёмкость Gastromix GN 1/3-20(325x176x20) нерж. Сталь </t>
  </si>
  <si>
    <t>Гастроемкость MACO E16100 GN 1/6-100 (176х162х100) нерж. Сталь</t>
  </si>
  <si>
    <t>Крышка для гастроемкости MACO E16C GN 1/6 (176х162) нерж. Сталь</t>
  </si>
  <si>
    <t>Гастроемкость Luxstahl 812-8 GN 1/2-200 (327х265х200) нерж.</t>
  </si>
  <si>
    <t xml:space="preserve"> Крышка для гастроемкости Luxstahl 812-L GN 1/2 (327х265) нерж.</t>
  </si>
  <si>
    <t>Гастроемкость Luxstahl 811-8 GN 1/1-200 (530х325х200) нерж.</t>
  </si>
  <si>
    <t>Крышка для гастроемкости Hurakan GD 1/1 (530x325) нерж. Сталь</t>
  </si>
  <si>
    <t>Гастроемкость Luxstahl 813-8 GN 1/3-200 (327х176х200) нерж.</t>
  </si>
  <si>
    <t>Крышка для гастроемкости Luxstahl 813-L GN 1/3 (327х176) нерж.</t>
  </si>
  <si>
    <t>Гастроемкость Luxstahl 814-6 GN 1/4-150 (265х164х150) нерж.</t>
  </si>
  <si>
    <t>Крышка для гастроемкости Luxstahl 814-L GN 1/4 (265х164) нерж.</t>
  </si>
  <si>
    <t>Гастроемкость Gastromix GN 1/9-100 (176x108х100) нерж. Сталь</t>
  </si>
  <si>
    <t>Крышка для гастроемкости Gastromix GN 1/9 (176x108) нерж. Сталь</t>
  </si>
  <si>
    <t>итого</t>
  </si>
  <si>
    <t>Праздничное открытие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</si>
</sst>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 &quot;р.&quot;"/>
    <numFmt numFmtId="165" formatCode="[$-809]General"/>
    <numFmt numFmtId="166" formatCode="0.0%"/>
  </numFmts>
  <fonts count="26" x14ac:knownFonts="1">
    <font>
      <sz val="11"/>
      <color theme="1"/>
      <name val="Calibri"/>
      <family val="2"/>
      <charset val="204"/>
      <scheme val="minor"/>
    </font>
    <font>
      <sz val="11"/>
      <color theme="1"/>
      <name val="Calibri"/>
      <family val="2"/>
      <charset val="204"/>
      <scheme val="minor"/>
    </font>
    <font>
      <b/>
      <sz val="12"/>
      <color theme="1"/>
      <name val="Times New Roman"/>
      <family val="1"/>
      <charset val="204"/>
    </font>
    <font>
      <sz val="12"/>
      <color theme="1"/>
      <name val="Times New Roman"/>
      <family val="1"/>
      <charset val="204"/>
    </font>
    <font>
      <b/>
      <sz val="12"/>
      <name val="Times New Roman"/>
      <family val="1"/>
      <charset val="204"/>
    </font>
    <font>
      <sz val="12"/>
      <name val="Times New Roman"/>
      <family val="1"/>
      <charset val="204"/>
    </font>
    <font>
      <sz val="10"/>
      <color theme="1"/>
      <name val="Arial"/>
      <family val="2"/>
      <charset val="204"/>
    </font>
    <font>
      <sz val="12"/>
      <color theme="1"/>
      <name val="Calibri"/>
      <family val="2"/>
      <charset val="204"/>
      <scheme val="minor"/>
    </font>
    <font>
      <b/>
      <sz val="12"/>
      <color theme="1"/>
      <name val="Calibri"/>
      <family val="2"/>
      <charset val="204"/>
      <scheme val="minor"/>
    </font>
    <font>
      <sz val="12"/>
      <name val="Calibri"/>
      <family val="2"/>
      <charset val="204"/>
      <scheme val="minor"/>
    </font>
    <font>
      <b/>
      <sz val="12"/>
      <name val="Calibri"/>
      <family val="2"/>
      <charset val="204"/>
      <scheme val="minor"/>
    </font>
    <font>
      <b/>
      <sz val="14"/>
      <color theme="1"/>
      <name val="Calibri"/>
      <family val="2"/>
      <charset val="204"/>
      <scheme val="minor"/>
    </font>
    <font>
      <b/>
      <u/>
      <sz val="12"/>
      <color theme="1"/>
      <name val="Calibri"/>
      <family val="2"/>
      <charset val="204"/>
      <scheme val="minor"/>
    </font>
    <font>
      <b/>
      <sz val="14"/>
      <name val="Calibri"/>
      <family val="2"/>
      <charset val="204"/>
      <scheme val="minor"/>
    </font>
    <font>
      <sz val="11"/>
      <color theme="1"/>
      <name val="Calibri"/>
      <family val="2"/>
      <scheme val="minor"/>
    </font>
    <font>
      <b/>
      <sz val="12"/>
      <color theme="1" tint="0.14999847407452621"/>
      <name val="Calibri"/>
      <family val="2"/>
      <charset val="204"/>
      <scheme val="minor"/>
    </font>
    <font>
      <sz val="12"/>
      <color theme="0"/>
      <name val="Calibri"/>
      <family val="2"/>
      <charset val="204"/>
      <scheme val="minor"/>
    </font>
    <font>
      <sz val="12"/>
      <color theme="0" tint="-0.34998626667073579"/>
      <name val="Calibri"/>
      <family val="2"/>
      <charset val="204"/>
      <scheme val="minor"/>
    </font>
    <font>
      <i/>
      <sz val="12"/>
      <name val="Calibri"/>
      <family val="2"/>
      <charset val="204"/>
      <scheme val="minor"/>
    </font>
    <font>
      <i/>
      <sz val="10"/>
      <name val="Calibri"/>
      <family val="2"/>
      <charset val="204"/>
      <scheme val="minor"/>
    </font>
    <font>
      <sz val="10"/>
      <color theme="1"/>
      <name val="Calibri"/>
      <family val="2"/>
      <charset val="204"/>
      <scheme val="minor"/>
    </font>
    <font>
      <b/>
      <sz val="9"/>
      <color indexed="81"/>
      <name val="Tahoma"/>
      <family val="2"/>
      <charset val="204"/>
    </font>
    <font>
      <sz val="9"/>
      <color indexed="81"/>
      <name val="Tahoma"/>
      <family val="2"/>
      <charset val="204"/>
    </font>
    <font>
      <sz val="11"/>
      <color rgb="FF000000"/>
      <name val="Calibri"/>
      <family val="2"/>
      <charset val="204"/>
      <scheme val="minor"/>
    </font>
    <font>
      <i/>
      <sz val="11"/>
      <color theme="1"/>
      <name val="Calibri"/>
      <family val="2"/>
      <charset val="204"/>
      <scheme val="minor"/>
    </font>
    <font>
      <sz val="8"/>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dotted">
        <color auto="1"/>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tted">
        <color auto="1"/>
      </left>
      <right style="thin">
        <color indexed="64"/>
      </right>
      <top style="dotted">
        <color auto="1"/>
      </top>
      <bottom/>
      <diagonal/>
    </border>
    <border>
      <left style="dotted">
        <color auto="1"/>
      </left>
      <right/>
      <top style="dotted">
        <color auto="1"/>
      </top>
      <bottom/>
      <diagonal/>
    </border>
    <border>
      <left style="dotted">
        <color auto="1"/>
      </left>
      <right style="dotted">
        <color auto="1"/>
      </right>
      <top style="dotted">
        <color auto="1"/>
      </top>
      <bottom/>
      <diagonal/>
    </border>
    <border>
      <left/>
      <right style="dotted">
        <color auto="1"/>
      </right>
      <top style="dotted">
        <color auto="1"/>
      </top>
      <bottom/>
      <diagonal/>
    </border>
    <border>
      <left style="dotted">
        <color auto="1"/>
      </left>
      <right style="medium">
        <color indexed="64"/>
      </right>
      <top style="dotted">
        <color auto="1"/>
      </top>
      <bottom/>
      <diagonal/>
    </border>
    <border>
      <left style="medium">
        <color indexed="64"/>
      </left>
      <right style="dotted">
        <color auto="1"/>
      </right>
      <top style="dotted">
        <color auto="1"/>
      </top>
      <bottom/>
      <diagonal/>
    </border>
    <border>
      <left style="dotted">
        <color auto="1"/>
      </left>
      <right style="thin">
        <color indexed="64"/>
      </right>
      <top style="dotted">
        <color auto="1"/>
      </top>
      <bottom style="dotted">
        <color auto="1"/>
      </bottom>
      <diagonal/>
    </border>
    <border>
      <left style="dotted">
        <color auto="1"/>
      </left>
      <right/>
      <top style="dotted">
        <color auto="1"/>
      </top>
      <bottom style="dotted">
        <color auto="1"/>
      </bottom>
      <diagonal/>
    </border>
    <border>
      <left style="dotted">
        <color auto="1"/>
      </left>
      <right style="dotted">
        <color auto="1"/>
      </right>
      <top style="dotted">
        <color auto="1"/>
      </top>
      <bottom style="dotted">
        <color auto="1"/>
      </bottom>
      <diagonal/>
    </border>
    <border>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indexed="64"/>
      </left>
      <right style="dotted">
        <color auto="1"/>
      </right>
      <top style="dotted">
        <color auto="1"/>
      </top>
      <bottom style="dotted">
        <color auto="1"/>
      </bottom>
      <diagonal/>
    </border>
    <border>
      <left/>
      <right style="thin">
        <color indexed="64"/>
      </right>
      <top style="dotted">
        <color auto="1"/>
      </top>
      <bottom style="dotted">
        <color auto="1"/>
      </bottom>
      <diagonal/>
    </border>
    <border>
      <left style="dotted">
        <color auto="1"/>
      </left>
      <right style="thin">
        <color indexed="64"/>
      </right>
      <top/>
      <bottom style="dotted">
        <color auto="1"/>
      </bottom>
      <diagonal/>
    </border>
    <border>
      <left style="dotted">
        <color auto="1"/>
      </left>
      <right style="dotted">
        <color auto="1"/>
      </right>
      <top/>
      <bottom style="dotted">
        <color auto="1"/>
      </bottom>
      <diagonal/>
    </border>
    <border>
      <left/>
      <right style="dotted">
        <color auto="1"/>
      </right>
      <top/>
      <bottom style="dotted">
        <color auto="1"/>
      </bottom>
      <diagonal/>
    </border>
    <border>
      <left style="dotted">
        <color auto="1"/>
      </left>
      <right style="medium">
        <color indexed="64"/>
      </right>
      <top/>
      <bottom style="dotted">
        <color auto="1"/>
      </bottom>
      <diagonal/>
    </border>
    <border>
      <left style="medium">
        <color indexed="64"/>
      </left>
      <right style="dotted">
        <color auto="1"/>
      </right>
      <top/>
      <bottom style="dotted">
        <color auto="1"/>
      </bottom>
      <diagonal/>
    </border>
    <border>
      <left style="dotted">
        <color auto="1"/>
      </left>
      <right/>
      <top/>
      <bottom style="dotted">
        <color auto="1"/>
      </bottom>
      <diagonal/>
    </border>
    <border>
      <left style="dotted">
        <color auto="1"/>
      </left>
      <right/>
      <top style="dotted">
        <color auto="1"/>
      </top>
      <bottom style="medium">
        <color indexed="64"/>
      </bottom>
      <diagonal/>
    </border>
    <border>
      <left style="dotted">
        <color auto="1"/>
      </left>
      <right style="dotted">
        <color auto="1"/>
      </right>
      <top style="dotted">
        <color auto="1"/>
      </top>
      <bottom style="medium">
        <color indexed="64"/>
      </bottom>
      <diagonal/>
    </border>
    <border>
      <left/>
      <right style="dotted">
        <color auto="1"/>
      </right>
      <top style="dotted">
        <color auto="1"/>
      </top>
      <bottom style="medium">
        <color indexed="64"/>
      </bottom>
      <diagonal/>
    </border>
    <border>
      <left style="dotted">
        <color auto="1"/>
      </left>
      <right style="medium">
        <color indexed="64"/>
      </right>
      <top style="dotted">
        <color auto="1"/>
      </top>
      <bottom style="medium">
        <color indexed="64"/>
      </bottom>
      <diagonal/>
    </border>
    <border>
      <left style="medium">
        <color indexed="64"/>
      </left>
      <right style="dotted">
        <color auto="1"/>
      </right>
      <top style="dotted">
        <color auto="1"/>
      </top>
      <bottom style="medium">
        <color indexed="64"/>
      </bottom>
      <diagonal/>
    </border>
    <border>
      <left style="medium">
        <color indexed="64"/>
      </left>
      <right/>
      <top style="dotted">
        <color auto="1"/>
      </top>
      <bottom style="medium">
        <color indexed="64"/>
      </bottom>
      <diagonal/>
    </border>
    <border>
      <left style="dotted">
        <color auto="1"/>
      </left>
      <right/>
      <top style="medium">
        <color indexed="64"/>
      </top>
      <bottom style="dotted">
        <color auto="1"/>
      </bottom>
      <diagonal/>
    </border>
    <border>
      <left style="dotted">
        <color auto="1"/>
      </left>
      <right style="dotted">
        <color auto="1"/>
      </right>
      <top style="medium">
        <color indexed="64"/>
      </top>
      <bottom style="dotted">
        <color auto="1"/>
      </bottom>
      <diagonal/>
    </border>
    <border>
      <left/>
      <right style="dotted">
        <color auto="1"/>
      </right>
      <top style="medium">
        <color indexed="64"/>
      </top>
      <bottom style="dotted">
        <color auto="1"/>
      </bottom>
      <diagonal/>
    </border>
    <border>
      <left style="dotted">
        <color auto="1"/>
      </left>
      <right style="medium">
        <color indexed="64"/>
      </right>
      <top style="medium">
        <color indexed="64"/>
      </top>
      <bottom style="dotted">
        <color auto="1"/>
      </bottom>
      <diagonal/>
    </border>
    <border>
      <left style="medium">
        <color indexed="64"/>
      </left>
      <right style="dotted">
        <color auto="1"/>
      </right>
      <top style="medium">
        <color indexed="64"/>
      </top>
      <bottom style="dotted">
        <color auto="1"/>
      </bottom>
      <diagonal/>
    </border>
    <border>
      <left style="medium">
        <color indexed="64"/>
      </left>
      <right/>
      <top style="medium">
        <color indexed="64"/>
      </top>
      <bottom style="dotted">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style="thin">
        <color indexed="64"/>
      </top>
      <bottom/>
      <diagonal/>
    </border>
  </borders>
  <cellStyleXfs count="6">
    <xf numFmtId="0" fontId="0" fillId="0" borderId="0"/>
    <xf numFmtId="165" fontId="6" fillId="0" borderId="0"/>
    <xf numFmtId="0" fontId="14" fillId="0" borderId="0"/>
    <xf numFmtId="0" fontId="1" fillId="0" borderId="0"/>
    <xf numFmtId="9" fontId="14" fillId="0" borderId="0" applyFont="0" applyFill="0" applyBorder="0" applyAlignment="0" applyProtection="0"/>
    <xf numFmtId="44" fontId="1" fillId="0" borderId="0" applyFont="0" applyFill="0" applyBorder="0" applyAlignment="0" applyProtection="0"/>
  </cellStyleXfs>
  <cellXfs count="235">
    <xf numFmtId="0" fontId="0" fillId="0" borderId="0" xfId="0"/>
    <xf numFmtId="0" fontId="3" fillId="0" borderId="0" xfId="0" applyFont="1"/>
    <xf numFmtId="0" fontId="7" fillId="0" borderId="0" xfId="0" applyFont="1"/>
    <xf numFmtId="0" fontId="0" fillId="0" borderId="0" xfId="0" applyFill="1"/>
    <xf numFmtId="0" fontId="0" fillId="0" borderId="0" xfId="0" applyFont="1"/>
    <xf numFmtId="0" fontId="7" fillId="0" borderId="1" xfId="0" applyFont="1" applyBorder="1"/>
    <xf numFmtId="164" fontId="7" fillId="0" borderId="1" xfId="0" applyNumberFormat="1" applyFont="1" applyBorder="1"/>
    <xf numFmtId="165" fontId="2" fillId="0" borderId="0" xfId="1" applyFont="1" applyFill="1" applyBorder="1"/>
    <xf numFmtId="0" fontId="5" fillId="0" borderId="0" xfId="0" applyFont="1" applyFill="1" applyBorder="1"/>
    <xf numFmtId="0" fontId="4" fillId="0" borderId="0" xfId="0" applyFont="1" applyFill="1" applyBorder="1"/>
    <xf numFmtId="0" fontId="9" fillId="0" borderId="8" xfId="0" applyFont="1" applyBorder="1"/>
    <xf numFmtId="0" fontId="10" fillId="0" borderId="8" xfId="0" applyFont="1" applyBorder="1"/>
    <xf numFmtId="0" fontId="7" fillId="0" borderId="0" xfId="0" applyFont="1" applyFill="1" applyBorder="1" applyAlignment="1">
      <alignment horizontal="center" vertical="center"/>
    </xf>
    <xf numFmtId="0" fontId="7" fillId="0" borderId="0" xfId="0" applyFont="1" applyFill="1" applyBorder="1"/>
    <xf numFmtId="0" fontId="7" fillId="0" borderId="0" xfId="0" applyFont="1" applyFill="1" applyBorder="1" applyAlignment="1"/>
    <xf numFmtId="0" fontId="7" fillId="0" borderId="0" xfId="0" applyFont="1" applyFill="1" applyBorder="1" applyAlignment="1">
      <alignment horizontal="center" vertical="center" wrapText="1"/>
    </xf>
    <xf numFmtId="0" fontId="7" fillId="0" borderId="0" xfId="0" applyFont="1" applyFill="1"/>
    <xf numFmtId="0" fontId="7" fillId="0" borderId="0" xfId="0" applyFont="1" applyFill="1" applyBorder="1" applyAlignment="1">
      <alignment vertical="center" wrapText="1"/>
    </xf>
    <xf numFmtId="164" fontId="7" fillId="0" borderId="0" xfId="0" applyNumberFormat="1" applyFont="1"/>
    <xf numFmtId="0" fontId="7" fillId="0" borderId="0" xfId="0" applyFont="1" applyBorder="1"/>
    <xf numFmtId="164" fontId="7" fillId="0" borderId="0" xfId="0" applyNumberFormat="1" applyFont="1" applyBorder="1"/>
    <xf numFmtId="164" fontId="7" fillId="2" borderId="1" xfId="0" applyNumberFormat="1" applyFont="1" applyFill="1" applyBorder="1"/>
    <xf numFmtId="0" fontId="8" fillId="0" borderId="0" xfId="0" applyFont="1" applyBorder="1"/>
    <xf numFmtId="0" fontId="15" fillId="0" borderId="11" xfId="0" applyFont="1" applyFill="1" applyBorder="1" applyAlignment="1"/>
    <xf numFmtId="0" fontId="3" fillId="0" borderId="0" xfId="0" applyFont="1" applyFill="1"/>
    <xf numFmtId="0" fontId="3" fillId="0" borderId="0" xfId="0" applyFont="1" applyBorder="1"/>
    <xf numFmtId="0" fontId="0" fillId="0" borderId="0" xfId="0" applyFont="1" applyBorder="1"/>
    <xf numFmtId="0" fontId="0" fillId="0" borderId="0" xfId="0" applyFill="1" applyBorder="1"/>
    <xf numFmtId="0" fontId="7" fillId="0" borderId="0" xfId="3" applyFont="1"/>
    <xf numFmtId="49" fontId="7" fillId="0" borderId="0" xfId="3" applyNumberFormat="1" applyFont="1"/>
    <xf numFmtId="49" fontId="7" fillId="0" borderId="0" xfId="3" applyNumberFormat="1" applyFont="1" applyAlignment="1">
      <alignment horizontal="center"/>
    </xf>
    <xf numFmtId="3" fontId="7" fillId="0" borderId="0" xfId="3" applyNumberFormat="1" applyFont="1"/>
    <xf numFmtId="0" fontId="16" fillId="0" borderId="0" xfId="3" applyFont="1"/>
    <xf numFmtId="49" fontId="16" fillId="0" borderId="0" xfId="3" applyNumberFormat="1" applyFont="1"/>
    <xf numFmtId="0" fontId="9" fillId="0" borderId="0" xfId="3" applyNumberFormat="1" applyFont="1"/>
    <xf numFmtId="49" fontId="16" fillId="0" borderId="0" xfId="3" applyNumberFormat="1" applyFont="1" applyAlignment="1">
      <alignment horizontal="center"/>
    </xf>
    <xf numFmtId="0" fontId="17" fillId="0" borderId="0" xfId="3" applyFont="1"/>
    <xf numFmtId="0" fontId="13" fillId="0" borderId="0" xfId="3" applyFont="1"/>
    <xf numFmtId="3" fontId="17" fillId="0" borderId="0" xfId="3" applyNumberFormat="1" applyFont="1"/>
    <xf numFmtId="3" fontId="17" fillId="0" borderId="0" xfId="3" applyNumberFormat="1" applyFont="1" applyBorder="1"/>
    <xf numFmtId="49" fontId="17" fillId="0" borderId="0" xfId="3" applyNumberFormat="1" applyFont="1" applyAlignment="1">
      <alignment horizontal="right"/>
    </xf>
    <xf numFmtId="49" fontId="17" fillId="0" borderId="0" xfId="3" applyNumberFormat="1" applyFont="1" applyAlignment="1">
      <alignment horizontal="center"/>
    </xf>
    <xf numFmtId="3" fontId="8" fillId="3" borderId="1" xfId="3" applyNumberFormat="1" applyFont="1" applyFill="1" applyBorder="1"/>
    <xf numFmtId="0" fontId="7" fillId="0" borderId="16" xfId="3" applyFont="1" applyBorder="1"/>
    <xf numFmtId="0" fontId="11" fillId="3" borderId="17" xfId="2" applyFont="1" applyFill="1" applyBorder="1"/>
    <xf numFmtId="49" fontId="10" fillId="0" borderId="0" xfId="3" applyNumberFormat="1" applyFont="1" applyAlignment="1">
      <alignment horizontal="center"/>
    </xf>
    <xf numFmtId="0" fontId="10" fillId="0" borderId="0" xfId="3" applyFont="1"/>
    <xf numFmtId="3" fontId="10" fillId="0" borderId="0" xfId="3" applyNumberFormat="1" applyFont="1"/>
    <xf numFmtId="0" fontId="10" fillId="0" borderId="0" xfId="3" applyFont="1" applyBorder="1" applyAlignment="1"/>
    <xf numFmtId="0" fontId="10" fillId="0" borderId="0" xfId="3" applyFont="1" applyAlignment="1"/>
    <xf numFmtId="49" fontId="10" fillId="0" borderId="0" xfId="3" applyNumberFormat="1" applyFont="1"/>
    <xf numFmtId="3" fontId="8" fillId="0" borderId="0" xfId="3" applyNumberFormat="1" applyFont="1"/>
    <xf numFmtId="3" fontId="10" fillId="4" borderId="18" xfId="3" applyNumberFormat="1" applyFont="1" applyFill="1" applyBorder="1"/>
    <xf numFmtId="3" fontId="10" fillId="4" borderId="16" xfId="3" applyNumberFormat="1" applyFont="1" applyFill="1" applyBorder="1"/>
    <xf numFmtId="3" fontId="10" fillId="4" borderId="19" xfId="3" applyNumberFormat="1" applyFont="1" applyFill="1" applyBorder="1"/>
    <xf numFmtId="166" fontId="10" fillId="0" borderId="20" xfId="4" applyNumberFormat="1" applyFont="1" applyFill="1" applyBorder="1" applyAlignment="1"/>
    <xf numFmtId="3" fontId="10" fillId="0" borderId="21" xfId="3" applyNumberFormat="1" applyFont="1" applyFill="1" applyBorder="1" applyAlignment="1"/>
    <xf numFmtId="49" fontId="10" fillId="4" borderId="22" xfId="3" applyNumberFormat="1" applyFont="1" applyFill="1" applyBorder="1"/>
    <xf numFmtId="3" fontId="10" fillId="0" borderId="23" xfId="3" applyNumberFormat="1" applyFont="1" applyFill="1" applyBorder="1"/>
    <xf numFmtId="3" fontId="10" fillId="0" borderId="24" xfId="3" applyNumberFormat="1" applyFont="1" applyFill="1" applyBorder="1"/>
    <xf numFmtId="3" fontId="10" fillId="0" borderId="25" xfId="3" applyNumberFormat="1" applyFont="1" applyFill="1" applyBorder="1"/>
    <xf numFmtId="3" fontId="10" fillId="0" borderId="26" xfId="3" applyNumberFormat="1" applyFont="1" applyFill="1" applyBorder="1"/>
    <xf numFmtId="166" fontId="10" fillId="0" borderId="27" xfId="4" applyNumberFormat="1" applyFont="1" applyFill="1" applyBorder="1" applyAlignment="1"/>
    <xf numFmtId="3" fontId="10" fillId="0" borderId="28" xfId="3" applyNumberFormat="1" applyFont="1" applyFill="1" applyBorder="1" applyAlignment="1"/>
    <xf numFmtId="49" fontId="10" fillId="0" borderId="24" xfId="3" applyNumberFormat="1" applyFont="1" applyFill="1" applyBorder="1"/>
    <xf numFmtId="0" fontId="9" fillId="0" borderId="0" xfId="3" applyFont="1"/>
    <xf numFmtId="3" fontId="9" fillId="5" borderId="29" xfId="3" applyNumberFormat="1" applyFont="1" applyFill="1" applyBorder="1"/>
    <xf numFmtId="3" fontId="9" fillId="5" borderId="30" xfId="3" applyNumberFormat="1" applyFont="1" applyFill="1" applyBorder="1"/>
    <xf numFmtId="3" fontId="9" fillId="5" borderId="31" xfId="3" applyNumberFormat="1" applyFont="1" applyFill="1" applyBorder="1"/>
    <xf numFmtId="3" fontId="9" fillId="5" borderId="32" xfId="3" applyNumberFormat="1" applyFont="1" applyFill="1" applyBorder="1"/>
    <xf numFmtId="166" fontId="9" fillId="0" borderId="33" xfId="4" applyNumberFormat="1" applyFont="1" applyFill="1" applyBorder="1" applyAlignment="1"/>
    <xf numFmtId="3" fontId="9" fillId="0" borderId="34" xfId="3" applyNumberFormat="1" applyFont="1" applyFill="1" applyBorder="1" applyAlignment="1"/>
    <xf numFmtId="49" fontId="9" fillId="0" borderId="30" xfId="3" applyNumberFormat="1" applyFont="1" applyFill="1" applyBorder="1" applyAlignment="1">
      <alignment horizontal="left" indent="2"/>
    </xf>
    <xf numFmtId="49" fontId="9" fillId="0" borderId="0" xfId="3" applyNumberFormat="1" applyFont="1" applyAlignment="1">
      <alignment horizontal="center"/>
    </xf>
    <xf numFmtId="3" fontId="9" fillId="5" borderId="35" xfId="3" applyNumberFormat="1" applyFont="1" applyFill="1" applyBorder="1"/>
    <xf numFmtId="3" fontId="10" fillId="0" borderId="29" xfId="3" applyNumberFormat="1" applyFont="1" applyBorder="1"/>
    <xf numFmtId="3" fontId="10" fillId="0" borderId="30" xfId="3" applyNumberFormat="1" applyFont="1" applyBorder="1"/>
    <xf numFmtId="3" fontId="10" fillId="0" borderId="31" xfId="3" applyNumberFormat="1" applyFont="1" applyBorder="1"/>
    <xf numFmtId="3" fontId="10" fillId="0" borderId="32" xfId="3" applyNumberFormat="1" applyFont="1" applyBorder="1"/>
    <xf numFmtId="166" fontId="10" fillId="0" borderId="33" xfId="4" applyNumberFormat="1" applyFont="1" applyFill="1" applyBorder="1" applyAlignment="1"/>
    <xf numFmtId="3" fontId="10" fillId="0" borderId="34" xfId="3" applyNumberFormat="1" applyFont="1" applyFill="1" applyBorder="1" applyAlignment="1"/>
    <xf numFmtId="49" fontId="10" fillId="0" borderId="30" xfId="3" applyNumberFormat="1" applyFont="1" applyFill="1" applyBorder="1"/>
    <xf numFmtId="0" fontId="18" fillId="0" borderId="0" xfId="3" applyFont="1"/>
    <xf numFmtId="3" fontId="18" fillId="5" borderId="35" xfId="3" applyNumberFormat="1" applyFont="1" applyFill="1" applyBorder="1"/>
    <xf numFmtId="3" fontId="18" fillId="5" borderId="32" xfId="3" applyNumberFormat="1" applyFont="1" applyFill="1" applyBorder="1"/>
    <xf numFmtId="166" fontId="18" fillId="0" borderId="33" xfId="4" applyNumberFormat="1" applyFont="1" applyFill="1" applyBorder="1" applyAlignment="1"/>
    <xf numFmtId="49" fontId="18" fillId="0" borderId="30" xfId="3" applyNumberFormat="1" applyFont="1" applyFill="1" applyBorder="1" applyAlignment="1">
      <alignment horizontal="left" indent="4"/>
    </xf>
    <xf numFmtId="49" fontId="18" fillId="0" borderId="0" xfId="3" applyNumberFormat="1" applyFont="1" applyAlignment="1">
      <alignment horizontal="right"/>
    </xf>
    <xf numFmtId="3" fontId="18" fillId="5" borderId="29" xfId="3" applyNumberFormat="1" applyFont="1" applyFill="1" applyBorder="1"/>
    <xf numFmtId="3" fontId="18" fillId="5" borderId="30" xfId="3" applyNumberFormat="1" applyFont="1" applyFill="1" applyBorder="1"/>
    <xf numFmtId="3" fontId="18" fillId="5" borderId="31" xfId="3" applyNumberFormat="1" applyFont="1" applyFill="1" applyBorder="1"/>
    <xf numFmtId="3" fontId="9" fillId="0" borderId="29" xfId="3" applyNumberFormat="1" applyFont="1" applyBorder="1" applyAlignment="1"/>
    <xf numFmtId="3" fontId="9" fillId="0" borderId="30" xfId="3" applyNumberFormat="1" applyFont="1" applyBorder="1" applyAlignment="1"/>
    <xf numFmtId="3" fontId="9" fillId="0" borderId="31" xfId="3" applyNumberFormat="1" applyFont="1" applyBorder="1" applyAlignment="1"/>
    <xf numFmtId="3" fontId="9" fillId="0" borderId="32" xfId="3" applyNumberFormat="1" applyFont="1" applyBorder="1" applyAlignment="1"/>
    <xf numFmtId="3" fontId="18" fillId="0" borderId="29" xfId="3" applyNumberFormat="1" applyFont="1" applyFill="1" applyBorder="1"/>
    <xf numFmtId="3" fontId="18" fillId="0" borderId="30" xfId="3" applyNumberFormat="1" applyFont="1" applyFill="1" applyBorder="1"/>
    <xf numFmtId="3" fontId="18" fillId="0" borderId="31" xfId="3" applyNumberFormat="1" applyFont="1" applyFill="1" applyBorder="1"/>
    <xf numFmtId="3" fontId="18" fillId="0" borderId="32" xfId="3" applyNumberFormat="1" applyFont="1" applyFill="1" applyBorder="1"/>
    <xf numFmtId="49" fontId="18" fillId="0" borderId="30" xfId="3" applyNumberFormat="1" applyFont="1" applyFill="1" applyBorder="1" applyAlignment="1">
      <alignment horizontal="left" indent="6"/>
    </xf>
    <xf numFmtId="49" fontId="19" fillId="0" borderId="0" xfId="3" applyNumberFormat="1" applyFont="1" applyAlignment="1">
      <alignment horizontal="center"/>
    </xf>
    <xf numFmtId="49" fontId="18" fillId="0" borderId="0" xfId="3" applyNumberFormat="1" applyFont="1" applyAlignment="1">
      <alignment horizontal="center"/>
    </xf>
    <xf numFmtId="3" fontId="9" fillId="0" borderId="35" xfId="3" applyNumberFormat="1" applyFont="1" applyFill="1" applyBorder="1"/>
    <xf numFmtId="3" fontId="9" fillId="0" borderId="32" xfId="3" applyNumberFormat="1" applyFont="1" applyFill="1" applyBorder="1"/>
    <xf numFmtId="3" fontId="10" fillId="0" borderId="35" xfId="3" applyNumberFormat="1" applyFont="1" applyBorder="1"/>
    <xf numFmtId="3" fontId="10" fillId="4" borderId="29" xfId="3" applyNumberFormat="1" applyFont="1" applyFill="1" applyBorder="1" applyAlignment="1"/>
    <xf numFmtId="3" fontId="10" fillId="4" borderId="30" xfId="3" applyNumberFormat="1" applyFont="1" applyFill="1" applyBorder="1" applyAlignment="1"/>
    <xf numFmtId="3" fontId="10" fillId="4" borderId="31" xfId="3" applyNumberFormat="1" applyFont="1" applyFill="1" applyBorder="1" applyAlignment="1"/>
    <xf numFmtId="3" fontId="10" fillId="4" borderId="31" xfId="3" applyNumberFormat="1" applyFont="1" applyFill="1" applyBorder="1"/>
    <xf numFmtId="3" fontId="10" fillId="4" borderId="32" xfId="3" applyNumberFormat="1" applyFont="1" applyFill="1" applyBorder="1"/>
    <xf numFmtId="166" fontId="10" fillId="0" borderId="33" xfId="4" applyNumberFormat="1" applyFont="1" applyFill="1" applyBorder="1" applyAlignment="1">
      <alignment vertical="center"/>
    </xf>
    <xf numFmtId="3" fontId="10" fillId="0" borderId="34" xfId="3" applyNumberFormat="1" applyFont="1" applyFill="1" applyBorder="1" applyAlignment="1">
      <alignment vertical="center"/>
    </xf>
    <xf numFmtId="49" fontId="10" fillId="4" borderId="30" xfId="3" applyNumberFormat="1" applyFont="1" applyFill="1" applyBorder="1" applyAlignment="1">
      <alignment vertical="center"/>
    </xf>
    <xf numFmtId="3" fontId="10" fillId="0" borderId="35" xfId="3" applyNumberFormat="1" applyFont="1" applyFill="1" applyBorder="1"/>
    <xf numFmtId="3" fontId="10" fillId="0" borderId="32" xfId="3" applyNumberFormat="1" applyFont="1" applyFill="1" applyBorder="1"/>
    <xf numFmtId="3" fontId="10" fillId="4" borderId="29" xfId="3" applyNumberFormat="1" applyFont="1" applyFill="1" applyBorder="1"/>
    <xf numFmtId="3" fontId="10" fillId="4" borderId="30" xfId="3" applyNumberFormat="1" applyFont="1" applyFill="1" applyBorder="1"/>
    <xf numFmtId="49" fontId="10" fillId="4" borderId="30" xfId="3" applyNumberFormat="1" applyFont="1" applyFill="1" applyBorder="1"/>
    <xf numFmtId="3" fontId="10" fillId="5" borderId="36" xfId="3" applyNumberFormat="1" applyFont="1" applyFill="1" applyBorder="1"/>
    <xf numFmtId="3" fontId="10" fillId="5" borderId="37" xfId="3" applyNumberFormat="1" applyFont="1" applyFill="1" applyBorder="1"/>
    <xf numFmtId="3" fontId="10" fillId="5" borderId="38" xfId="3" applyNumberFormat="1" applyFont="1" applyFill="1" applyBorder="1"/>
    <xf numFmtId="166" fontId="10" fillId="0" borderId="39" xfId="4" applyNumberFormat="1" applyFont="1" applyFill="1" applyBorder="1" applyAlignment="1"/>
    <xf numFmtId="3" fontId="10" fillId="0" borderId="40" xfId="3" applyNumberFormat="1" applyFont="1" applyFill="1" applyBorder="1" applyAlignment="1"/>
    <xf numFmtId="49" fontId="10" fillId="0" borderId="41" xfId="3" applyNumberFormat="1" applyFont="1" applyFill="1" applyBorder="1"/>
    <xf numFmtId="0" fontId="20" fillId="0" borderId="0" xfId="3" applyFont="1" applyAlignment="1">
      <alignment horizontal="center" vertical="center" wrapText="1"/>
    </xf>
    <xf numFmtId="0" fontId="20" fillId="0" borderId="42" xfId="3" applyFont="1" applyBorder="1" applyAlignment="1">
      <alignment horizontal="center" vertical="center" wrapText="1"/>
    </xf>
    <xf numFmtId="0" fontId="20" fillId="0" borderId="43" xfId="3" applyFont="1" applyBorder="1" applyAlignment="1">
      <alignment horizontal="center" vertical="center" wrapText="1"/>
    </xf>
    <xf numFmtId="0" fontId="20" fillId="0" borderId="44" xfId="3" applyFont="1" applyBorder="1" applyAlignment="1">
      <alignment horizontal="center" vertical="center" wrapText="1"/>
    </xf>
    <xf numFmtId="0" fontId="20" fillId="0" borderId="45" xfId="3" applyFont="1" applyFill="1" applyBorder="1" applyAlignment="1">
      <alignment horizontal="center" vertical="center" wrapText="1"/>
    </xf>
    <xf numFmtId="0" fontId="20" fillId="0" borderId="46" xfId="3" applyFont="1" applyFill="1" applyBorder="1" applyAlignment="1">
      <alignment horizontal="center" vertical="center" wrapText="1"/>
    </xf>
    <xf numFmtId="0" fontId="7" fillId="0" borderId="0" xfId="3" applyFont="1" applyAlignment="1">
      <alignment horizontal="center" vertical="center"/>
    </xf>
    <xf numFmtId="0" fontId="7" fillId="0" borderId="48" xfId="3" applyFont="1" applyFill="1" applyBorder="1" applyAlignment="1">
      <alignment horizontal="center" vertical="center"/>
    </xf>
    <xf numFmtId="0" fontId="7" fillId="0" borderId="49" xfId="3" applyFont="1" applyFill="1" applyBorder="1" applyAlignment="1">
      <alignment horizontal="center" vertical="center"/>
    </xf>
    <xf numFmtId="0" fontId="7" fillId="0" borderId="49" xfId="3" applyFont="1" applyBorder="1" applyAlignment="1">
      <alignment horizontal="center" vertical="center" wrapText="1"/>
    </xf>
    <xf numFmtId="0" fontId="7" fillId="0" borderId="50" xfId="3" applyFont="1" applyBorder="1" applyAlignment="1">
      <alignment horizontal="center" vertical="center" wrapText="1"/>
    </xf>
    <xf numFmtId="0" fontId="15" fillId="6" borderId="1" xfId="0" applyFont="1" applyFill="1" applyBorder="1"/>
    <xf numFmtId="164" fontId="15" fillId="6" borderId="1" xfId="0" applyNumberFormat="1" applyFont="1" applyFill="1" applyBorder="1"/>
    <xf numFmtId="0" fontId="15" fillId="6" borderId="1" xfId="0" applyFont="1" applyFill="1" applyBorder="1" applyAlignment="1">
      <alignment horizontal="center"/>
    </xf>
    <xf numFmtId="0" fontId="0" fillId="0" borderId="14" xfId="0" applyFont="1" applyBorder="1" applyAlignment="1">
      <alignment horizontal="left" vertical="top" wrapText="1"/>
    </xf>
    <xf numFmtId="0" fontId="0" fillId="0" borderId="15" xfId="0" applyFont="1" applyBorder="1" applyAlignment="1">
      <alignment horizontal="center" vertical="center"/>
    </xf>
    <xf numFmtId="0" fontId="0" fillId="2" borderId="14" xfId="0" applyFont="1" applyFill="1" applyBorder="1" applyAlignment="1">
      <alignment wrapText="1"/>
    </xf>
    <xf numFmtId="3" fontId="0" fillId="0" borderId="15" xfId="0" applyNumberFormat="1" applyFont="1" applyBorder="1" applyAlignment="1">
      <alignment horizontal="center" vertical="center"/>
    </xf>
    <xf numFmtId="0" fontId="0" fillId="2" borderId="14" xfId="0" applyFont="1" applyFill="1" applyBorder="1" applyAlignment="1">
      <alignment horizontal="left" vertical="top" wrapText="1"/>
    </xf>
    <xf numFmtId="0" fontId="0" fillId="0" borderId="15" xfId="0" applyFont="1" applyBorder="1" applyAlignment="1">
      <alignment horizontal="center" vertical="center" wrapText="1"/>
    </xf>
    <xf numFmtId="0" fontId="0" fillId="2" borderId="14" xfId="0" applyFont="1" applyFill="1" applyBorder="1" applyAlignment="1">
      <alignment vertical="top"/>
    </xf>
    <xf numFmtId="0" fontId="0" fillId="2" borderId="14" xfId="0" applyFont="1" applyFill="1" applyBorder="1" applyAlignment="1">
      <alignment horizontal="left" vertical="center" wrapText="1"/>
    </xf>
    <xf numFmtId="0" fontId="0" fillId="2" borderId="15" xfId="0" applyFont="1" applyFill="1" applyBorder="1" applyAlignment="1">
      <alignment horizontal="center" vertical="center"/>
    </xf>
    <xf numFmtId="0" fontId="0" fillId="2" borderId="15" xfId="0" applyFont="1" applyFill="1" applyBorder="1" applyAlignment="1">
      <alignment horizontal="center" vertical="center" wrapText="1"/>
    </xf>
    <xf numFmtId="0" fontId="0" fillId="2" borderId="14" xfId="0" applyFont="1" applyFill="1" applyBorder="1" applyAlignment="1">
      <alignment horizontal="left" vertical="top"/>
    </xf>
    <xf numFmtId="0" fontId="15" fillId="6" borderId="5" xfId="0" applyFont="1" applyFill="1" applyBorder="1" applyAlignment="1"/>
    <xf numFmtId="164" fontId="15" fillId="6" borderId="1" xfId="0" applyNumberFormat="1" applyFont="1" applyFill="1" applyBorder="1" applyAlignment="1">
      <alignment horizontal="center"/>
    </xf>
    <xf numFmtId="0" fontId="15" fillId="6" borderId="1" xfId="0" applyFont="1" applyFill="1" applyBorder="1" applyAlignment="1"/>
    <xf numFmtId="0" fontId="0" fillId="0" borderId="1" xfId="0" applyFill="1" applyBorder="1" applyAlignment="1">
      <alignment horizontal="center" vertical="center"/>
    </xf>
    <xf numFmtId="0" fontId="7"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57" xfId="0" applyFill="1" applyBorder="1" applyAlignment="1">
      <alignment horizontal="center" vertical="center"/>
    </xf>
    <xf numFmtId="0" fontId="0" fillId="0" borderId="66" xfId="0" applyFill="1" applyBorder="1" applyAlignment="1">
      <alignment horizontal="center" vertical="center"/>
    </xf>
    <xf numFmtId="0" fontId="0" fillId="0" borderId="67" xfId="0" applyFill="1" applyBorder="1" applyAlignment="1">
      <alignment horizontal="center" vertical="center"/>
    </xf>
    <xf numFmtId="0" fontId="0" fillId="0" borderId="68" xfId="0" applyFill="1" applyBorder="1" applyAlignment="1">
      <alignment horizontal="center" vertical="center"/>
    </xf>
    <xf numFmtId="0" fontId="0" fillId="0" borderId="67" xfId="0" applyFill="1" applyBorder="1" applyAlignment="1">
      <alignment horizontal="center" vertical="center"/>
    </xf>
    <xf numFmtId="0" fontId="15" fillId="6" borderId="9" xfId="0" applyFont="1" applyFill="1" applyBorder="1" applyAlignment="1">
      <alignment horizontal="center"/>
    </xf>
    <xf numFmtId="0" fontId="15" fillId="6" borderId="10" xfId="0" applyFont="1" applyFill="1" applyBorder="1" applyAlignment="1">
      <alignment horizontal="center"/>
    </xf>
    <xf numFmtId="0" fontId="15" fillId="6" borderId="72" xfId="0" applyFont="1" applyFill="1" applyBorder="1" applyAlignment="1">
      <alignment horizontal="center"/>
    </xf>
    <xf numFmtId="0" fontId="14" fillId="0" borderId="1" xfId="2" applyBorder="1" applyAlignment="1">
      <alignment horizontal="center" vertical="center" wrapText="1"/>
    </xf>
    <xf numFmtId="0" fontId="14" fillId="2" borderId="1" xfId="2" applyFill="1" applyBorder="1" applyAlignment="1">
      <alignment horizontal="center" vertical="center" wrapText="1"/>
    </xf>
    <xf numFmtId="0" fontId="14" fillId="0" borderId="1" xfId="2" applyBorder="1" applyAlignment="1">
      <alignment horizontal="center" vertical="center"/>
    </xf>
    <xf numFmtId="44" fontId="15" fillId="6" borderId="1" xfId="5" applyFont="1" applyFill="1" applyBorder="1" applyAlignment="1">
      <alignment horizontal="center"/>
    </xf>
    <xf numFmtId="164" fontId="15" fillId="6" borderId="1" xfId="0" applyNumberFormat="1" applyFont="1" applyFill="1" applyBorder="1" applyAlignment="1"/>
    <xf numFmtId="0" fontId="0" fillId="0" borderId="1" xfId="0" applyFont="1" applyBorder="1"/>
    <xf numFmtId="0" fontId="0" fillId="0" borderId="0" xfId="0" applyBorder="1"/>
    <xf numFmtId="0" fontId="0" fillId="0" borderId="0" xfId="0" applyFill="1" applyBorder="1" applyAlignment="1">
      <alignment horizontal="center" vertical="center"/>
    </xf>
    <xf numFmtId="164" fontId="0" fillId="0" borderId="0" xfId="0" applyNumberFormat="1" applyBorder="1"/>
    <xf numFmtId="165" fontId="1" fillId="0" borderId="4" xfId="1" applyFont="1" applyBorder="1"/>
    <xf numFmtId="164" fontId="1" fillId="0" borderId="1" xfId="1" applyNumberFormat="1" applyFont="1" applyBorder="1"/>
    <xf numFmtId="165" fontId="1" fillId="0" borderId="7" xfId="1" applyFont="1" applyBorder="1"/>
    <xf numFmtId="164" fontId="1" fillId="0" borderId="2" xfId="1" applyNumberFormat="1" applyFont="1" applyBorder="1"/>
    <xf numFmtId="165" fontId="1" fillId="0" borderId="10" xfId="1" applyFont="1" applyBorder="1"/>
    <xf numFmtId="0" fontId="24" fillId="0" borderId="1" xfId="0" applyFont="1" applyBorder="1" applyAlignment="1"/>
    <xf numFmtId="0" fontId="24" fillId="0" borderId="1" xfId="0" applyFont="1" applyBorder="1" applyAlignment="1">
      <alignment horizontal="center"/>
    </xf>
    <xf numFmtId="164" fontId="0" fillId="0" borderId="1" xfId="0" applyNumberFormat="1" applyFont="1" applyBorder="1" applyAlignment="1">
      <alignment horizontal="center"/>
    </xf>
    <xf numFmtId="0" fontId="0" fillId="0" borderId="1" xfId="0" applyFont="1" applyBorder="1" applyAlignment="1">
      <alignment horizontal="center"/>
    </xf>
    <xf numFmtId="0" fontId="15" fillId="6" borderId="1" xfId="0" applyFont="1" applyFill="1" applyBorder="1" applyAlignment="1">
      <alignment horizontal="center" vertical="center"/>
    </xf>
    <xf numFmtId="0" fontId="7" fillId="0" borderId="52" xfId="3" applyFont="1" applyFill="1" applyBorder="1" applyAlignment="1">
      <alignment horizontal="center" vertical="center" wrapText="1"/>
    </xf>
    <xf numFmtId="0" fontId="7" fillId="0" borderId="51" xfId="3" applyFont="1" applyFill="1" applyBorder="1" applyAlignment="1">
      <alignment horizontal="center" vertical="center" wrapText="1"/>
    </xf>
    <xf numFmtId="0" fontId="7" fillId="0" borderId="0" xfId="3" applyFont="1" applyBorder="1" applyAlignment="1">
      <alignment horizontal="center" vertical="center" wrapText="1"/>
    </xf>
    <xf numFmtId="49" fontId="7" fillId="0" borderId="53" xfId="3" applyNumberFormat="1" applyFont="1" applyBorder="1" applyAlignment="1">
      <alignment horizontal="center" vertical="center" wrapText="1"/>
    </xf>
    <xf numFmtId="49" fontId="7" fillId="0" borderId="47" xfId="3" applyNumberFormat="1" applyFont="1" applyBorder="1" applyAlignment="1">
      <alignment horizontal="center" vertical="center" wrapText="1"/>
    </xf>
    <xf numFmtId="0" fontId="15" fillId="6" borderId="3" xfId="0" applyFont="1" applyFill="1" applyBorder="1" applyAlignment="1">
      <alignment horizontal="center"/>
    </xf>
    <xf numFmtId="0" fontId="15" fillId="6" borderId="5" xfId="0" applyFont="1" applyFill="1" applyBorder="1" applyAlignment="1">
      <alignment horizontal="center"/>
    </xf>
    <xf numFmtId="0" fontId="0" fillId="0" borderId="0" xfId="0" applyFill="1" applyBorder="1" applyAlignment="1">
      <alignment horizontal="center" vertical="center" wrapText="1"/>
    </xf>
    <xf numFmtId="0" fontId="15" fillId="6" borderId="4" xfId="0" applyFont="1" applyFill="1" applyBorder="1" applyAlignment="1">
      <alignment horizontal="center"/>
    </xf>
    <xf numFmtId="0" fontId="7" fillId="0" borderId="0" xfId="0" applyFont="1" applyFill="1" applyBorder="1" applyAlignment="1">
      <alignment horizontal="center" vertical="center" wrapText="1"/>
    </xf>
    <xf numFmtId="0" fontId="0" fillId="0" borderId="69" xfId="0" applyFill="1" applyBorder="1" applyAlignment="1">
      <alignment horizontal="center" vertical="center" wrapText="1"/>
    </xf>
    <xf numFmtId="0" fontId="0" fillId="0" borderId="70" xfId="0" applyFill="1" applyBorder="1" applyAlignment="1">
      <alignment horizontal="center" vertical="center" wrapText="1"/>
    </xf>
    <xf numFmtId="0" fontId="0" fillId="0" borderId="71"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67"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68"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63" xfId="0" applyFill="1" applyBorder="1" applyAlignment="1">
      <alignment horizontal="center"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15" fillId="6" borderId="1" xfId="0" applyFont="1" applyFill="1" applyBorder="1" applyAlignment="1">
      <alignment horizontal="center"/>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54" xfId="0" applyFill="1" applyBorder="1" applyAlignment="1">
      <alignment horizontal="center" wrapText="1"/>
    </xf>
    <xf numFmtId="0" fontId="0" fillId="0" borderId="55" xfId="0" applyFill="1" applyBorder="1" applyAlignment="1">
      <alignment horizontal="center" wrapText="1"/>
    </xf>
    <xf numFmtId="0" fontId="0" fillId="0" borderId="56" xfId="0" applyFill="1" applyBorder="1" applyAlignment="1">
      <alignment horizontal="center" wrapText="1"/>
    </xf>
    <xf numFmtId="0" fontId="23" fillId="0" borderId="58" xfId="0" applyFont="1" applyFill="1" applyBorder="1" applyAlignment="1">
      <alignment horizontal="center" vertical="center" wrapText="1"/>
    </xf>
    <xf numFmtId="0" fontId="23" fillId="0" borderId="59" xfId="0" applyFont="1" applyFill="1" applyBorder="1" applyAlignment="1">
      <alignment horizontal="center" vertical="center" wrapText="1"/>
    </xf>
    <xf numFmtId="0" fontId="23" fillId="0" borderId="60"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Border="1" applyAlignment="1">
      <alignment horizontal="center" vertical="center"/>
    </xf>
    <xf numFmtId="0" fontId="14" fillId="0" borderId="1" xfId="2" applyBorder="1" applyAlignment="1">
      <alignment horizontal="center" vertical="center" wrapText="1"/>
    </xf>
    <xf numFmtId="0" fontId="14" fillId="0" borderId="1" xfId="2" applyBorder="1" applyAlignment="1">
      <alignment horizontal="center" vertical="center"/>
    </xf>
    <xf numFmtId="0" fontId="23" fillId="2" borderId="1" xfId="2" applyFont="1" applyFill="1" applyBorder="1" applyAlignment="1">
      <alignment horizontal="center" vertical="center" wrapText="1"/>
    </xf>
    <xf numFmtId="0" fontId="14" fillId="2" borderId="1" xfId="2" applyFill="1" applyBorder="1" applyAlignment="1">
      <alignment horizontal="center" vertical="center" wrapText="1"/>
    </xf>
    <xf numFmtId="0" fontId="23" fillId="0" borderId="1" xfId="2" applyFont="1" applyBorder="1" applyAlignment="1">
      <alignment horizontal="center" vertical="center" wrapText="1"/>
    </xf>
    <xf numFmtId="0" fontId="15" fillId="6" borderId="9" xfId="0" applyFont="1" applyFill="1" applyBorder="1" applyAlignment="1">
      <alignment horizontal="center"/>
    </xf>
    <xf numFmtId="0" fontId="15" fillId="6" borderId="10" xfId="0" applyFont="1" applyFill="1" applyBorder="1" applyAlignment="1">
      <alignment horizontal="center"/>
    </xf>
    <xf numFmtId="0" fontId="15" fillId="6" borderId="72" xfId="0" applyFont="1" applyFill="1" applyBorder="1" applyAlignment="1">
      <alignment horizontal="center"/>
    </xf>
  </cellXfs>
  <cellStyles count="6">
    <cellStyle name="Excel Built-in Normal" xfId="1" xr:uid="{00000000-0005-0000-0000-000000000000}"/>
    <cellStyle name="Денежный" xfId="5" builtinId="4"/>
    <cellStyle name="Обычный" xfId="0" builtinId="0"/>
    <cellStyle name="Обычный 2" xfId="2" xr:uid="{00000000-0005-0000-0000-000003000000}"/>
    <cellStyle name="Обычный 3" xfId="3" xr:uid="{00000000-0005-0000-0000-000004000000}"/>
    <cellStyle name="Процентный 2" xfId="4" xr:uid="{00000000-0005-0000-0000-00000500000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4"/>
  <sheetViews>
    <sheetView zoomScale="85" zoomScaleNormal="85" workbookViewId="0">
      <selection activeCell="D8" sqref="D8"/>
    </sheetView>
  </sheetViews>
  <sheetFormatPr defaultColWidth="9.1796875" defaultRowHeight="15.5" x14ac:dyDescent="0.35"/>
  <cols>
    <col min="1" max="1" width="7.453125" style="2" customWidth="1"/>
    <col min="2" max="2" width="44.54296875" style="18" bestFit="1" customWidth="1"/>
    <col min="3" max="3" width="11.7265625" style="2" bestFit="1" customWidth="1"/>
    <col min="4" max="4" width="13.81640625" style="2" bestFit="1" customWidth="1"/>
    <col min="5" max="16384" width="9.1796875" style="2"/>
  </cols>
  <sheetData>
    <row r="1" spans="1:4" x14ac:dyDescent="0.35">
      <c r="A1" s="19"/>
    </row>
    <row r="2" spans="1:4" x14ac:dyDescent="0.35">
      <c r="B2" s="181" t="s">
        <v>1</v>
      </c>
      <c r="C2" s="181"/>
    </row>
    <row r="3" spans="1:4" x14ac:dyDescent="0.35">
      <c r="B3" s="181"/>
      <c r="C3" s="181"/>
    </row>
    <row r="4" spans="1:4" x14ac:dyDescent="0.35">
      <c r="B4" s="5" t="s">
        <v>36</v>
      </c>
      <c r="C4" s="6">
        <v>1000000</v>
      </c>
      <c r="D4" s="18" t="s">
        <v>45</v>
      </c>
    </row>
    <row r="5" spans="1:4" x14ac:dyDescent="0.35">
      <c r="B5" s="5" t="s">
        <v>37</v>
      </c>
      <c r="C5" s="6">
        <f>'Строительство павильона'!C17</f>
        <v>2031355</v>
      </c>
    </row>
    <row r="6" spans="1:4" x14ac:dyDescent="0.35">
      <c r="B6" s="5" t="s">
        <v>57</v>
      </c>
      <c r="C6" s="6">
        <f>'Кассовое оборудование'!D19+'Производственное оборудование '!G36+Инвентарь!G76</f>
        <v>1481672.99</v>
      </c>
    </row>
    <row r="7" spans="1:4" x14ac:dyDescent="0.35">
      <c r="B7" s="5" t="s">
        <v>38</v>
      </c>
      <c r="C7" s="6">
        <f>'Первоначальные затраты'!C26</f>
        <v>842500</v>
      </c>
      <c r="D7" s="18"/>
    </row>
    <row r="8" spans="1:4" x14ac:dyDescent="0.35">
      <c r="B8" s="5" t="s">
        <v>39</v>
      </c>
      <c r="C8" s="6">
        <v>550000</v>
      </c>
    </row>
    <row r="9" spans="1:4" x14ac:dyDescent="0.35">
      <c r="B9" s="5" t="s">
        <v>58</v>
      </c>
      <c r="C9" s="21">
        <v>21000</v>
      </c>
    </row>
    <row r="10" spans="1:4" x14ac:dyDescent="0.35">
      <c r="B10" s="135" t="s">
        <v>0</v>
      </c>
      <c r="C10" s="136">
        <f>SUM(C4:C9)</f>
        <v>5926527.9900000002</v>
      </c>
    </row>
    <row r="11" spans="1:4" x14ac:dyDescent="0.35">
      <c r="A11" s="19"/>
      <c r="B11" s="20"/>
    </row>
    <row r="12" spans="1:4" x14ac:dyDescent="0.35">
      <c r="B12" s="2"/>
    </row>
    <row r="13" spans="1:4" x14ac:dyDescent="0.35">
      <c r="B13" s="2"/>
    </row>
    <row r="18" spans="1:1" x14ac:dyDescent="0.35">
      <c r="A18" s="19"/>
    </row>
    <row r="19" spans="1:1" x14ac:dyDescent="0.35">
      <c r="A19" s="22"/>
    </row>
    <row r="20" spans="1:1" x14ac:dyDescent="0.35">
      <c r="A20" s="19"/>
    </row>
    <row r="21" spans="1:1" x14ac:dyDescent="0.35">
      <c r="A21" s="22"/>
    </row>
    <row r="24" spans="1:1" ht="33" customHeight="1" x14ac:dyDescent="0.35"/>
  </sheetData>
  <mergeCells count="1">
    <mergeCell ref="B2:C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D65"/>
  <sheetViews>
    <sheetView tabSelected="1" zoomScale="70" zoomScaleNormal="70" workbookViewId="0">
      <pane xSplit="2" ySplit="2" topLeftCell="C14" activePane="bottomRight" state="frozen"/>
      <selection pane="topRight" activeCell="C1" sqref="C1"/>
      <selection pane="bottomLeft" activeCell="A3" sqref="A3"/>
      <selection pane="bottomRight" activeCell="B60" sqref="B60"/>
    </sheetView>
  </sheetViews>
  <sheetFormatPr defaultColWidth="8.54296875" defaultRowHeight="15.5" outlineLevelRow="3" outlineLevelCol="2" x14ac:dyDescent="0.35"/>
  <cols>
    <col min="1" max="1" width="7.1796875" style="30" bestFit="1" customWidth="1"/>
    <col min="2" max="2" width="54.453125" style="29" bestFit="1" customWidth="1"/>
    <col min="3" max="3" width="13.81640625" style="28" customWidth="1" outlineLevel="1"/>
    <col min="4" max="4" width="10.1796875" style="28" customWidth="1" outlineLevel="1"/>
    <col min="5" max="11" width="16.1796875" style="28" bestFit="1" customWidth="1" outlineLevel="2"/>
    <col min="12" max="12" width="16.1796875" style="28" customWidth="1" outlineLevel="2"/>
    <col min="13" max="15" width="16.1796875" style="28" bestFit="1" customWidth="1" outlineLevel="2"/>
    <col min="16" max="16" width="16.1796875" style="28" customWidth="1" outlineLevel="2"/>
    <col min="17" max="21" width="16.1796875" style="28" bestFit="1" customWidth="1"/>
    <col min="22" max="24" width="16.453125" style="28" bestFit="1" customWidth="1"/>
    <col min="25" max="25" width="14.54296875" style="28" bestFit="1" customWidth="1"/>
    <col min="26" max="26" width="14.453125" style="28" bestFit="1" customWidth="1"/>
    <col min="27" max="28" width="16.1796875" style="28" bestFit="1" customWidth="1"/>
    <col min="29" max="29" width="14.90625" style="28" customWidth="1"/>
    <col min="30" max="16384" width="8.54296875" style="28"/>
  </cols>
  <sheetData>
    <row r="1" spans="1:29" s="130" customFormat="1" ht="21" customHeight="1" x14ac:dyDescent="0.35">
      <c r="A1" s="184" t="s">
        <v>285</v>
      </c>
      <c r="B1" s="185" t="s">
        <v>284</v>
      </c>
      <c r="C1" s="182"/>
      <c r="D1" s="183"/>
      <c r="E1" s="134" t="s">
        <v>283</v>
      </c>
      <c r="F1" s="133" t="s">
        <v>282</v>
      </c>
      <c r="G1" s="132" t="s">
        <v>281</v>
      </c>
      <c r="H1" s="132" t="s">
        <v>280</v>
      </c>
      <c r="I1" s="132" t="s">
        <v>279</v>
      </c>
      <c r="J1" s="132" t="s">
        <v>278</v>
      </c>
      <c r="K1" s="132" t="s">
        <v>277</v>
      </c>
      <c r="L1" s="132" t="s">
        <v>276</v>
      </c>
      <c r="M1" s="132" t="s">
        <v>275</v>
      </c>
      <c r="N1" s="132" t="s">
        <v>274</v>
      </c>
      <c r="O1" s="132" t="s">
        <v>273</v>
      </c>
      <c r="P1" s="131" t="s">
        <v>272</v>
      </c>
      <c r="Q1" s="131" t="s">
        <v>283</v>
      </c>
      <c r="R1" s="131" t="s">
        <v>282</v>
      </c>
      <c r="S1" s="131" t="s">
        <v>281</v>
      </c>
      <c r="T1" s="131" t="s">
        <v>280</v>
      </c>
      <c r="U1" s="131" t="s">
        <v>279</v>
      </c>
      <c r="V1" s="131" t="s">
        <v>278</v>
      </c>
      <c r="W1" s="131" t="s">
        <v>277</v>
      </c>
      <c r="X1" s="131" t="s">
        <v>276</v>
      </c>
      <c r="Y1" s="131" t="s">
        <v>275</v>
      </c>
      <c r="Z1" s="131" t="s">
        <v>274</v>
      </c>
      <c r="AA1" s="131" t="s">
        <v>273</v>
      </c>
      <c r="AB1" s="131" t="s">
        <v>272</v>
      </c>
      <c r="AC1" s="131" t="s">
        <v>283</v>
      </c>
    </row>
    <row r="2" spans="1:29" s="124" customFormat="1" ht="13.5" thickBot="1" x14ac:dyDescent="0.4">
      <c r="A2" s="184"/>
      <c r="B2" s="186"/>
      <c r="C2" s="129"/>
      <c r="D2" s="128" t="s">
        <v>271</v>
      </c>
      <c r="E2" s="127"/>
      <c r="F2" s="126"/>
      <c r="G2" s="126"/>
      <c r="H2" s="126"/>
      <c r="I2" s="126"/>
      <c r="J2" s="126"/>
      <c r="K2" s="126"/>
      <c r="L2" s="126"/>
      <c r="M2" s="126"/>
      <c r="N2" s="126"/>
      <c r="O2" s="126"/>
      <c r="P2" s="125"/>
    </row>
    <row r="3" spans="1:29" s="46" customFormat="1" x14ac:dyDescent="0.35">
      <c r="A3" s="45">
        <v>1</v>
      </c>
      <c r="B3" s="123" t="s">
        <v>270</v>
      </c>
      <c r="C3" s="122">
        <f>SUM(E3:AB3)</f>
        <v>29877302.735258937</v>
      </c>
      <c r="D3" s="121">
        <f t="shared" ref="D3:D34" si="0">C3/C$3</f>
        <v>1</v>
      </c>
      <c r="E3" s="120">
        <v>700000</v>
      </c>
      <c r="F3" s="119">
        <f t="shared" ref="F3:W3" si="1">E3*105%</f>
        <v>735000</v>
      </c>
      <c r="G3" s="119">
        <f t="shared" si="1"/>
        <v>771750</v>
      </c>
      <c r="H3" s="119">
        <f t="shared" si="1"/>
        <v>810337.5</v>
      </c>
      <c r="I3" s="119">
        <f t="shared" si="1"/>
        <v>850854.375</v>
      </c>
      <c r="J3" s="119">
        <f t="shared" si="1"/>
        <v>893397.09375</v>
      </c>
      <c r="K3" s="119">
        <f t="shared" si="1"/>
        <v>938066.94843750005</v>
      </c>
      <c r="L3" s="119">
        <f t="shared" si="1"/>
        <v>984970.29585937504</v>
      </c>
      <c r="M3" s="119">
        <f t="shared" si="1"/>
        <v>1034218.8106523438</v>
      </c>
      <c r="N3" s="119">
        <f t="shared" si="1"/>
        <v>1085929.7511849611</v>
      </c>
      <c r="O3" s="119">
        <f t="shared" si="1"/>
        <v>1140226.2387442091</v>
      </c>
      <c r="P3" s="119">
        <f t="shared" si="1"/>
        <v>1197237.5506814197</v>
      </c>
      <c r="Q3" s="119">
        <f t="shared" si="1"/>
        <v>1257099.4282154907</v>
      </c>
      <c r="R3" s="119">
        <f t="shared" si="1"/>
        <v>1319954.3996262653</v>
      </c>
      <c r="S3" s="119">
        <f t="shared" si="1"/>
        <v>1385952.1196075785</v>
      </c>
      <c r="T3" s="119">
        <f t="shared" si="1"/>
        <v>1455249.7255879575</v>
      </c>
      <c r="U3" s="119">
        <f t="shared" si="1"/>
        <v>1528012.2118673555</v>
      </c>
      <c r="V3" s="119">
        <f t="shared" si="1"/>
        <v>1604412.8224607233</v>
      </c>
      <c r="W3" s="119">
        <f t="shared" si="1"/>
        <v>1684633.4635837595</v>
      </c>
      <c r="X3" s="119">
        <v>1700000</v>
      </c>
      <c r="Y3" s="119">
        <v>1700000</v>
      </c>
      <c r="Z3" s="119">
        <v>1700000</v>
      </c>
      <c r="AA3" s="119">
        <v>1700000</v>
      </c>
      <c r="AB3" s="118">
        <v>1700000</v>
      </c>
      <c r="AC3" s="118">
        <v>1700001</v>
      </c>
    </row>
    <row r="4" spans="1:29" s="46" customFormat="1" collapsed="1" x14ac:dyDescent="0.35">
      <c r="A4" s="45">
        <v>2</v>
      </c>
      <c r="B4" s="81" t="s">
        <v>269</v>
      </c>
      <c r="C4" s="80">
        <f>SUM(E4:AB4)</f>
        <v>11491270.2827919</v>
      </c>
      <c r="D4" s="79">
        <f t="shared" si="0"/>
        <v>0.38461538461538464</v>
      </c>
      <c r="E4" s="77">
        <f t="shared" ref="E4:AB4" si="2">E3/260%</f>
        <v>269230.76923076925</v>
      </c>
      <c r="F4" s="77">
        <f t="shared" si="2"/>
        <v>282692.30769230769</v>
      </c>
      <c r="G4" s="77">
        <f t="shared" si="2"/>
        <v>296826.92307692306</v>
      </c>
      <c r="H4" s="77">
        <f t="shared" si="2"/>
        <v>311668.26923076925</v>
      </c>
      <c r="I4" s="77">
        <f t="shared" si="2"/>
        <v>327251.68269230769</v>
      </c>
      <c r="J4" s="77">
        <f t="shared" si="2"/>
        <v>343614.26682692306</v>
      </c>
      <c r="K4" s="77">
        <f t="shared" si="2"/>
        <v>360794.98016826925</v>
      </c>
      <c r="L4" s="77">
        <f t="shared" si="2"/>
        <v>378834.72917668271</v>
      </c>
      <c r="M4" s="77">
        <f t="shared" si="2"/>
        <v>397776.46563551686</v>
      </c>
      <c r="N4" s="77">
        <f t="shared" si="2"/>
        <v>417665.28891729272</v>
      </c>
      <c r="O4" s="77">
        <f t="shared" si="2"/>
        <v>438548.55336315732</v>
      </c>
      <c r="P4" s="77">
        <f t="shared" si="2"/>
        <v>460475.98103131523</v>
      </c>
      <c r="Q4" s="77">
        <f t="shared" si="2"/>
        <v>483499.78008288098</v>
      </c>
      <c r="R4" s="77">
        <f t="shared" si="2"/>
        <v>507674.76908702508</v>
      </c>
      <c r="S4" s="77">
        <f t="shared" si="2"/>
        <v>533058.50754137628</v>
      </c>
      <c r="T4" s="77">
        <f t="shared" si="2"/>
        <v>559711.43291844521</v>
      </c>
      <c r="U4" s="77">
        <f t="shared" si="2"/>
        <v>587697.00456436747</v>
      </c>
      <c r="V4" s="77">
        <f t="shared" si="2"/>
        <v>617081.85479258583</v>
      </c>
      <c r="W4" s="77">
        <f t="shared" si="2"/>
        <v>647935.94753221516</v>
      </c>
      <c r="X4" s="77">
        <f t="shared" si="2"/>
        <v>653846.15384615387</v>
      </c>
      <c r="Y4" s="77">
        <f t="shared" si="2"/>
        <v>653846.15384615387</v>
      </c>
      <c r="Z4" s="77">
        <f t="shared" si="2"/>
        <v>653846.15384615387</v>
      </c>
      <c r="AA4" s="77">
        <f t="shared" si="2"/>
        <v>653846.15384615387</v>
      </c>
      <c r="AB4" s="75">
        <f t="shared" si="2"/>
        <v>653846.15384615387</v>
      </c>
      <c r="AC4" s="75">
        <f t="shared" ref="AC4" si="3">AC3/260%</f>
        <v>653846.5384615385</v>
      </c>
    </row>
    <row r="5" spans="1:29" s="65" customFormat="1" ht="15.65" hidden="1" customHeight="1" outlineLevel="1" x14ac:dyDescent="0.35">
      <c r="A5" s="73" t="s">
        <v>268</v>
      </c>
      <c r="B5" s="72" t="s">
        <v>267</v>
      </c>
      <c r="C5" s="71">
        <f>SUM(E5:AB5)</f>
        <v>9997405.1460289527</v>
      </c>
      <c r="D5" s="70">
        <f t="shared" si="0"/>
        <v>0.33461538461538465</v>
      </c>
      <c r="E5" s="68">
        <f t="shared" ref="E5:AB5" si="4">E4*87%</f>
        <v>234230.76923076925</v>
      </c>
      <c r="F5" s="68">
        <f t="shared" si="4"/>
        <v>245942.30769230769</v>
      </c>
      <c r="G5" s="68">
        <f t="shared" si="4"/>
        <v>258239.42307692306</v>
      </c>
      <c r="H5" s="68">
        <f t="shared" si="4"/>
        <v>271151.39423076925</v>
      </c>
      <c r="I5" s="68">
        <f t="shared" si="4"/>
        <v>284708.96394230769</v>
      </c>
      <c r="J5" s="68">
        <f t="shared" si="4"/>
        <v>298944.41213942308</v>
      </c>
      <c r="K5" s="68">
        <f t="shared" si="4"/>
        <v>313891.63274639426</v>
      </c>
      <c r="L5" s="68">
        <f t="shared" si="4"/>
        <v>329586.21438371396</v>
      </c>
      <c r="M5" s="68">
        <f t="shared" si="4"/>
        <v>346065.52510289964</v>
      </c>
      <c r="N5" s="68">
        <f t="shared" si="4"/>
        <v>363368.80135804467</v>
      </c>
      <c r="O5" s="68">
        <f t="shared" si="4"/>
        <v>381537.24142594688</v>
      </c>
      <c r="P5" s="68">
        <f t="shared" si="4"/>
        <v>400614.10349724424</v>
      </c>
      <c r="Q5" s="68">
        <f t="shared" si="4"/>
        <v>420644.80867210648</v>
      </c>
      <c r="R5" s="68">
        <f t="shared" si="4"/>
        <v>441677.04910571181</v>
      </c>
      <c r="S5" s="68">
        <f t="shared" si="4"/>
        <v>463760.90156099736</v>
      </c>
      <c r="T5" s="68">
        <f t="shared" si="4"/>
        <v>486948.94663904735</v>
      </c>
      <c r="U5" s="68">
        <f t="shared" si="4"/>
        <v>511296.39397099969</v>
      </c>
      <c r="V5" s="68">
        <f t="shared" si="4"/>
        <v>536861.21366954967</v>
      </c>
      <c r="W5" s="68">
        <f t="shared" si="4"/>
        <v>563704.27435302723</v>
      </c>
      <c r="X5" s="68">
        <f t="shared" si="4"/>
        <v>568846.15384615387</v>
      </c>
      <c r="Y5" s="68">
        <f t="shared" si="4"/>
        <v>568846.15384615387</v>
      </c>
      <c r="Z5" s="68">
        <f t="shared" si="4"/>
        <v>568846.15384615387</v>
      </c>
      <c r="AA5" s="68">
        <f t="shared" si="4"/>
        <v>568846.15384615387</v>
      </c>
      <c r="AB5" s="66">
        <f t="shared" si="4"/>
        <v>568846.15384615387</v>
      </c>
      <c r="AC5" s="66">
        <f t="shared" ref="AC5" si="5">AC4*87%</f>
        <v>568846.48846153845</v>
      </c>
    </row>
    <row r="6" spans="1:29" s="65" customFormat="1" hidden="1" outlineLevel="1" x14ac:dyDescent="0.35">
      <c r="A6" s="73" t="s">
        <v>266</v>
      </c>
      <c r="B6" s="72" t="s">
        <v>265</v>
      </c>
      <c r="C6" s="71">
        <f>SUM(E6:P6)</f>
        <v>557099.42821549042</v>
      </c>
      <c r="D6" s="70">
        <f t="shared" si="0"/>
        <v>1.8646242371740063E-2</v>
      </c>
      <c r="E6" s="68">
        <f t="shared" ref="E6:AB6" si="6">E4*13%</f>
        <v>35000</v>
      </c>
      <c r="F6" s="68">
        <f t="shared" si="6"/>
        <v>36750</v>
      </c>
      <c r="G6" s="68">
        <f t="shared" si="6"/>
        <v>38587.5</v>
      </c>
      <c r="H6" s="68">
        <f t="shared" si="6"/>
        <v>40516.875000000007</v>
      </c>
      <c r="I6" s="68">
        <f t="shared" si="6"/>
        <v>42542.71875</v>
      </c>
      <c r="J6" s="68">
        <f t="shared" si="6"/>
        <v>44669.854687500003</v>
      </c>
      <c r="K6" s="68">
        <f t="shared" si="6"/>
        <v>46903.347421875005</v>
      </c>
      <c r="L6" s="68">
        <f t="shared" si="6"/>
        <v>49248.514792968752</v>
      </c>
      <c r="M6" s="68">
        <f t="shared" si="6"/>
        <v>51710.940532617191</v>
      </c>
      <c r="N6" s="68">
        <f t="shared" si="6"/>
        <v>54296.487559248053</v>
      </c>
      <c r="O6" s="68">
        <f t="shared" si="6"/>
        <v>57011.311937210456</v>
      </c>
      <c r="P6" s="68">
        <f t="shared" si="6"/>
        <v>59861.877534070984</v>
      </c>
      <c r="Q6" s="68">
        <f t="shared" si="6"/>
        <v>62854.971410774531</v>
      </c>
      <c r="R6" s="68">
        <f t="shared" si="6"/>
        <v>65997.719981313261</v>
      </c>
      <c r="S6" s="68">
        <f t="shared" si="6"/>
        <v>69297.605980378925</v>
      </c>
      <c r="T6" s="68">
        <f t="shared" si="6"/>
        <v>72762.486279397883</v>
      </c>
      <c r="U6" s="68">
        <f t="shared" si="6"/>
        <v>76400.610593367775</v>
      </c>
      <c r="V6" s="68">
        <f t="shared" si="6"/>
        <v>80220.641123036155</v>
      </c>
      <c r="W6" s="68">
        <f t="shared" si="6"/>
        <v>84231.673179187972</v>
      </c>
      <c r="X6" s="68">
        <f t="shared" si="6"/>
        <v>85000</v>
      </c>
      <c r="Y6" s="68">
        <f t="shared" si="6"/>
        <v>85000</v>
      </c>
      <c r="Z6" s="68">
        <f t="shared" si="6"/>
        <v>85000</v>
      </c>
      <c r="AA6" s="68">
        <f t="shared" si="6"/>
        <v>85000</v>
      </c>
      <c r="AB6" s="66">
        <f t="shared" si="6"/>
        <v>85000</v>
      </c>
      <c r="AC6" s="66">
        <f t="shared" ref="AC6" si="7">AC4*13%</f>
        <v>85000.05</v>
      </c>
    </row>
    <row r="7" spans="1:29" s="46" customFormat="1" x14ac:dyDescent="0.35">
      <c r="A7" s="45" t="s">
        <v>264</v>
      </c>
      <c r="B7" s="117" t="s">
        <v>263</v>
      </c>
      <c r="C7" s="80">
        <f>SUM(E7:AB7)</f>
        <v>18386032.452467043</v>
      </c>
      <c r="D7" s="79">
        <f t="shared" si="0"/>
        <v>0.61538461538461553</v>
      </c>
      <c r="E7" s="109">
        <f t="shared" ref="E7:AB7" si="8">E3-E4</f>
        <v>430769.23076923075</v>
      </c>
      <c r="F7" s="108">
        <f t="shared" si="8"/>
        <v>452307.69230769231</v>
      </c>
      <c r="G7" s="108">
        <f t="shared" si="8"/>
        <v>474923.07692307694</v>
      </c>
      <c r="H7" s="108">
        <f t="shared" si="8"/>
        <v>498669.23076923075</v>
      </c>
      <c r="I7" s="108">
        <f t="shared" si="8"/>
        <v>523602.69230769231</v>
      </c>
      <c r="J7" s="108">
        <f t="shared" si="8"/>
        <v>549782.82692307699</v>
      </c>
      <c r="K7" s="108">
        <f t="shared" si="8"/>
        <v>577271.9682692308</v>
      </c>
      <c r="L7" s="108">
        <f t="shared" si="8"/>
        <v>606135.56668269238</v>
      </c>
      <c r="M7" s="108">
        <f t="shared" si="8"/>
        <v>636442.34501682688</v>
      </c>
      <c r="N7" s="108">
        <f t="shared" si="8"/>
        <v>668264.46226766834</v>
      </c>
      <c r="O7" s="108">
        <f t="shared" si="8"/>
        <v>701677.68538105174</v>
      </c>
      <c r="P7" s="116">
        <f t="shared" si="8"/>
        <v>736761.5696501045</v>
      </c>
      <c r="Q7" s="116">
        <f t="shared" si="8"/>
        <v>773599.64813260967</v>
      </c>
      <c r="R7" s="116">
        <f t="shared" si="8"/>
        <v>812279.6305392402</v>
      </c>
      <c r="S7" s="116">
        <f t="shared" si="8"/>
        <v>852893.61206620221</v>
      </c>
      <c r="T7" s="116">
        <f t="shared" si="8"/>
        <v>895538.29266951233</v>
      </c>
      <c r="U7" s="116">
        <f t="shared" si="8"/>
        <v>940315.20730298804</v>
      </c>
      <c r="V7" s="116">
        <f t="shared" si="8"/>
        <v>987330.96766813751</v>
      </c>
      <c r="W7" s="116">
        <f t="shared" si="8"/>
        <v>1036697.5160515443</v>
      </c>
      <c r="X7" s="116">
        <f t="shared" si="8"/>
        <v>1046153.8461538461</v>
      </c>
      <c r="Y7" s="116">
        <f t="shared" si="8"/>
        <v>1046153.8461538461</v>
      </c>
      <c r="Z7" s="116">
        <f t="shared" si="8"/>
        <v>1046153.8461538461</v>
      </c>
      <c r="AA7" s="116">
        <f t="shared" si="8"/>
        <v>1046153.8461538461</v>
      </c>
      <c r="AB7" s="115">
        <f t="shared" si="8"/>
        <v>1046153.8461538461</v>
      </c>
      <c r="AC7" s="115">
        <f t="shared" ref="AC7" si="9">AC3-AC4</f>
        <v>1046154.4615384615</v>
      </c>
    </row>
    <row r="8" spans="1:29" s="46" customFormat="1" x14ac:dyDescent="0.35">
      <c r="A8" s="45" t="s">
        <v>262</v>
      </c>
      <c r="B8" s="81" t="s">
        <v>261</v>
      </c>
      <c r="C8" s="80">
        <f>SUM(E8:AB8)</f>
        <v>5975460.5470517874</v>
      </c>
      <c r="D8" s="79">
        <f t="shared" si="0"/>
        <v>0.2</v>
      </c>
      <c r="E8" s="114">
        <f t="shared" ref="E8:AB8" si="10">E3*20%</f>
        <v>140000</v>
      </c>
      <c r="F8" s="114">
        <f t="shared" si="10"/>
        <v>147000</v>
      </c>
      <c r="G8" s="114">
        <f t="shared" si="10"/>
        <v>154350</v>
      </c>
      <c r="H8" s="114">
        <f t="shared" si="10"/>
        <v>162067.5</v>
      </c>
      <c r="I8" s="114">
        <f t="shared" si="10"/>
        <v>170170.875</v>
      </c>
      <c r="J8" s="114">
        <f t="shared" si="10"/>
        <v>178679.41875000001</v>
      </c>
      <c r="K8" s="114">
        <f t="shared" si="10"/>
        <v>187613.38968750002</v>
      </c>
      <c r="L8" s="114">
        <f t="shared" si="10"/>
        <v>196994.05917187501</v>
      </c>
      <c r="M8" s="114">
        <f t="shared" si="10"/>
        <v>206843.76213046876</v>
      </c>
      <c r="N8" s="114">
        <f t="shared" si="10"/>
        <v>217185.95023699221</v>
      </c>
      <c r="O8" s="114">
        <f t="shared" si="10"/>
        <v>228045.24774884182</v>
      </c>
      <c r="P8" s="114">
        <f t="shared" si="10"/>
        <v>239447.51013628393</v>
      </c>
      <c r="Q8" s="114">
        <f t="shared" si="10"/>
        <v>251419.88564309815</v>
      </c>
      <c r="R8" s="114">
        <f t="shared" si="10"/>
        <v>263990.87992525304</v>
      </c>
      <c r="S8" s="114">
        <f t="shared" si="10"/>
        <v>277190.4239215157</v>
      </c>
      <c r="T8" s="114">
        <f t="shared" si="10"/>
        <v>291049.94511759153</v>
      </c>
      <c r="U8" s="114">
        <f t="shared" si="10"/>
        <v>305602.4423734711</v>
      </c>
      <c r="V8" s="114">
        <f t="shared" si="10"/>
        <v>320882.56449214468</v>
      </c>
      <c r="W8" s="114">
        <f t="shared" si="10"/>
        <v>336926.69271675195</v>
      </c>
      <c r="X8" s="114">
        <f t="shared" si="10"/>
        <v>340000</v>
      </c>
      <c r="Y8" s="114">
        <f t="shared" si="10"/>
        <v>340000</v>
      </c>
      <c r="Z8" s="114">
        <f t="shared" si="10"/>
        <v>340000</v>
      </c>
      <c r="AA8" s="114">
        <f t="shared" si="10"/>
        <v>340000</v>
      </c>
      <c r="AB8" s="113">
        <f t="shared" si="10"/>
        <v>340000</v>
      </c>
      <c r="AC8" s="113">
        <f t="shared" ref="AC8" si="11">AC3*20%</f>
        <v>340000.2</v>
      </c>
    </row>
    <row r="9" spans="1:29" s="46" customFormat="1" x14ac:dyDescent="0.35">
      <c r="A9" s="45" t="s">
        <v>260</v>
      </c>
      <c r="B9" s="81" t="s">
        <v>259</v>
      </c>
      <c r="C9" s="80">
        <f>SUM(E9:AB9)</f>
        <v>776809.87111673248</v>
      </c>
      <c r="D9" s="79">
        <f t="shared" si="0"/>
        <v>2.6000000000000006E-2</v>
      </c>
      <c r="E9" s="78">
        <f t="shared" ref="E9:AB9" si="12">E3*2.6%</f>
        <v>18200</v>
      </c>
      <c r="F9" s="78">
        <f t="shared" si="12"/>
        <v>19110</v>
      </c>
      <c r="G9" s="78">
        <f t="shared" si="12"/>
        <v>20065.5</v>
      </c>
      <c r="H9" s="78">
        <f t="shared" si="12"/>
        <v>21068.775000000001</v>
      </c>
      <c r="I9" s="78">
        <f t="shared" si="12"/>
        <v>22122.213750000003</v>
      </c>
      <c r="J9" s="78">
        <f t="shared" si="12"/>
        <v>23228.324437500003</v>
      </c>
      <c r="K9" s="78">
        <f t="shared" si="12"/>
        <v>24389.740659375002</v>
      </c>
      <c r="L9" s="78">
        <f t="shared" si="12"/>
        <v>25609.227692343753</v>
      </c>
      <c r="M9" s="78">
        <f t="shared" si="12"/>
        <v>26889.689076960942</v>
      </c>
      <c r="N9" s="78">
        <f t="shared" si="12"/>
        <v>28234.173530808988</v>
      </c>
      <c r="O9" s="78">
        <f t="shared" si="12"/>
        <v>29645.882207349438</v>
      </c>
      <c r="P9" s="78">
        <f t="shared" si="12"/>
        <v>31128.176317716916</v>
      </c>
      <c r="Q9" s="78">
        <f t="shared" si="12"/>
        <v>32684.585133602759</v>
      </c>
      <c r="R9" s="78">
        <f t="shared" si="12"/>
        <v>34318.814390282903</v>
      </c>
      <c r="S9" s="78">
        <f t="shared" si="12"/>
        <v>36034.755109797043</v>
      </c>
      <c r="T9" s="78">
        <f t="shared" si="12"/>
        <v>37836.492865286898</v>
      </c>
      <c r="U9" s="78">
        <f t="shared" si="12"/>
        <v>39728.317508551248</v>
      </c>
      <c r="V9" s="78">
        <f t="shared" si="12"/>
        <v>41714.733383978812</v>
      </c>
      <c r="W9" s="78">
        <f t="shared" si="12"/>
        <v>43800.470053177749</v>
      </c>
      <c r="X9" s="78">
        <f t="shared" si="12"/>
        <v>44200.000000000007</v>
      </c>
      <c r="Y9" s="78">
        <f t="shared" si="12"/>
        <v>44200.000000000007</v>
      </c>
      <c r="Z9" s="78">
        <f t="shared" si="12"/>
        <v>44200.000000000007</v>
      </c>
      <c r="AA9" s="78">
        <f t="shared" si="12"/>
        <v>44200.000000000007</v>
      </c>
      <c r="AB9" s="104">
        <f t="shared" si="12"/>
        <v>44200.000000000007</v>
      </c>
      <c r="AC9" s="104">
        <f t="shared" ref="AC9" si="13">AC3*2.6%</f>
        <v>44200.026000000005</v>
      </c>
    </row>
    <row r="10" spans="1:29" s="46" customFormat="1" collapsed="1" x14ac:dyDescent="0.35">
      <c r="A10" s="45" t="s">
        <v>258</v>
      </c>
      <c r="B10" s="81" t="s">
        <v>257</v>
      </c>
      <c r="C10" s="80">
        <f>SUM(E10:P10)</f>
        <v>0</v>
      </c>
      <c r="D10" s="79">
        <f t="shared" si="0"/>
        <v>0</v>
      </c>
      <c r="E10" s="78">
        <f t="shared" ref="E10:AB10" si="14">SUM(E11:E13)</f>
        <v>0</v>
      </c>
      <c r="F10" s="77">
        <f t="shared" si="14"/>
        <v>0</v>
      </c>
      <c r="G10" s="77">
        <f t="shared" si="14"/>
        <v>0</v>
      </c>
      <c r="H10" s="77">
        <f t="shared" si="14"/>
        <v>0</v>
      </c>
      <c r="I10" s="77">
        <f t="shared" si="14"/>
        <v>0</v>
      </c>
      <c r="J10" s="77">
        <f t="shared" si="14"/>
        <v>0</v>
      </c>
      <c r="K10" s="77">
        <f t="shared" si="14"/>
        <v>0</v>
      </c>
      <c r="L10" s="77">
        <f t="shared" si="14"/>
        <v>0</v>
      </c>
      <c r="M10" s="77">
        <f t="shared" si="14"/>
        <v>0</v>
      </c>
      <c r="N10" s="77">
        <f t="shared" si="14"/>
        <v>0</v>
      </c>
      <c r="O10" s="77">
        <f t="shared" si="14"/>
        <v>0</v>
      </c>
      <c r="P10" s="76">
        <f t="shared" si="14"/>
        <v>0</v>
      </c>
      <c r="Q10" s="76">
        <f t="shared" si="14"/>
        <v>0</v>
      </c>
      <c r="R10" s="76">
        <f t="shared" si="14"/>
        <v>0</v>
      </c>
      <c r="S10" s="76">
        <f t="shared" si="14"/>
        <v>0</v>
      </c>
      <c r="T10" s="76">
        <f t="shared" si="14"/>
        <v>0</v>
      </c>
      <c r="U10" s="76">
        <f t="shared" si="14"/>
        <v>0</v>
      </c>
      <c r="V10" s="76">
        <f t="shared" si="14"/>
        <v>0</v>
      </c>
      <c r="W10" s="76">
        <f t="shared" si="14"/>
        <v>0</v>
      </c>
      <c r="X10" s="76">
        <f t="shared" si="14"/>
        <v>0</v>
      </c>
      <c r="Y10" s="76">
        <f t="shared" si="14"/>
        <v>0</v>
      </c>
      <c r="Z10" s="76">
        <f t="shared" si="14"/>
        <v>0</v>
      </c>
      <c r="AA10" s="76">
        <f t="shared" si="14"/>
        <v>0</v>
      </c>
      <c r="AB10" s="75">
        <f t="shared" si="14"/>
        <v>0</v>
      </c>
      <c r="AC10" s="75">
        <f t="shared" ref="AC10" si="15">SUM(AC11:AC13)</f>
        <v>0</v>
      </c>
    </row>
    <row r="11" spans="1:29" s="65" customFormat="1" ht="15.65" hidden="1" customHeight="1" outlineLevel="1" x14ac:dyDescent="0.35">
      <c r="A11" s="73" t="s">
        <v>256</v>
      </c>
      <c r="B11" s="72" t="s">
        <v>255</v>
      </c>
      <c r="C11" s="71">
        <f>SUM(E11:P11)</f>
        <v>0</v>
      </c>
      <c r="D11" s="70">
        <f t="shared" si="0"/>
        <v>0</v>
      </c>
      <c r="E11" s="69"/>
      <c r="F11" s="68"/>
      <c r="G11" s="68"/>
      <c r="H11" s="68"/>
      <c r="I11" s="68"/>
      <c r="J11" s="68"/>
      <c r="K11" s="68"/>
      <c r="L11" s="68"/>
      <c r="M11" s="68"/>
      <c r="N11" s="68"/>
      <c r="O11" s="68"/>
      <c r="P11" s="67"/>
      <c r="Q11" s="67"/>
      <c r="R11" s="67"/>
      <c r="S11" s="67"/>
      <c r="T11" s="67"/>
      <c r="U11" s="67"/>
      <c r="V11" s="67"/>
      <c r="W11" s="67"/>
      <c r="X11" s="67"/>
      <c r="Y11" s="67"/>
      <c r="Z11" s="67"/>
      <c r="AA11" s="67"/>
      <c r="AB11" s="66"/>
      <c r="AC11" s="66"/>
    </row>
    <row r="12" spans="1:29" s="65" customFormat="1" ht="15.65" hidden="1" customHeight="1" outlineLevel="1" x14ac:dyDescent="0.35">
      <c r="A12" s="73" t="s">
        <v>254</v>
      </c>
      <c r="B12" s="72" t="s">
        <v>253</v>
      </c>
      <c r="C12" s="71">
        <f>SUM(E12:P12)</f>
        <v>0</v>
      </c>
      <c r="D12" s="70">
        <f t="shared" si="0"/>
        <v>0</v>
      </c>
      <c r="E12" s="69"/>
      <c r="F12" s="68"/>
      <c r="G12" s="68"/>
      <c r="H12" s="68"/>
      <c r="I12" s="68"/>
      <c r="J12" s="68"/>
      <c r="K12" s="68"/>
      <c r="L12" s="68"/>
      <c r="M12" s="68"/>
      <c r="N12" s="68"/>
      <c r="O12" s="68"/>
      <c r="P12" s="67"/>
      <c r="Q12" s="67"/>
      <c r="R12" s="67"/>
      <c r="S12" s="67"/>
      <c r="T12" s="67"/>
      <c r="U12" s="67"/>
      <c r="V12" s="67"/>
      <c r="W12" s="67"/>
      <c r="X12" s="67"/>
      <c r="Y12" s="67"/>
      <c r="Z12" s="67"/>
      <c r="AA12" s="67"/>
      <c r="AB12" s="66"/>
      <c r="AC12" s="66"/>
    </row>
    <row r="13" spans="1:29" s="65" customFormat="1" ht="15.65" hidden="1" customHeight="1" outlineLevel="1" x14ac:dyDescent="0.35">
      <c r="A13" s="73" t="s">
        <v>252</v>
      </c>
      <c r="B13" s="72" t="s">
        <v>251</v>
      </c>
      <c r="C13" s="71">
        <f>SUM(E13:P13)</f>
        <v>0</v>
      </c>
      <c r="D13" s="70">
        <f t="shared" si="0"/>
        <v>0</v>
      </c>
      <c r="E13" s="69"/>
      <c r="F13" s="68"/>
      <c r="G13" s="68"/>
      <c r="H13" s="68"/>
      <c r="I13" s="68"/>
      <c r="J13" s="68"/>
      <c r="K13" s="68"/>
      <c r="L13" s="68"/>
      <c r="M13" s="68"/>
      <c r="N13" s="68"/>
      <c r="O13" s="68"/>
      <c r="P13" s="67"/>
      <c r="Q13" s="67"/>
      <c r="R13" s="67"/>
      <c r="S13" s="67"/>
      <c r="T13" s="67"/>
      <c r="U13" s="67"/>
      <c r="V13" s="67"/>
      <c r="W13" s="67"/>
      <c r="X13" s="67"/>
      <c r="Y13" s="67"/>
      <c r="Z13" s="67"/>
      <c r="AA13" s="67"/>
      <c r="AB13" s="66"/>
      <c r="AC13" s="66"/>
    </row>
    <row r="14" spans="1:29" s="49" customFormat="1" x14ac:dyDescent="0.35">
      <c r="A14" s="45" t="s">
        <v>250</v>
      </c>
      <c r="B14" s="112" t="s">
        <v>249</v>
      </c>
      <c r="C14" s="111">
        <f>SUM(E14:AB14)</f>
        <v>11633762.034298519</v>
      </c>
      <c r="D14" s="110">
        <f t="shared" si="0"/>
        <v>0.38938461538461538</v>
      </c>
      <c r="E14" s="109">
        <f t="shared" ref="E14:AB14" si="16">E7-E8-E9-E10</f>
        <v>272569.23076923075</v>
      </c>
      <c r="F14" s="108">
        <f t="shared" si="16"/>
        <v>286197.69230769231</v>
      </c>
      <c r="G14" s="107">
        <f t="shared" si="16"/>
        <v>300507.57692307694</v>
      </c>
      <c r="H14" s="107">
        <f t="shared" si="16"/>
        <v>315532.95576923073</v>
      </c>
      <c r="I14" s="107">
        <f t="shared" si="16"/>
        <v>331309.60355769232</v>
      </c>
      <c r="J14" s="107">
        <f t="shared" si="16"/>
        <v>347875.08373557701</v>
      </c>
      <c r="K14" s="107">
        <f t="shared" si="16"/>
        <v>365268.8379223558</v>
      </c>
      <c r="L14" s="107">
        <f t="shared" si="16"/>
        <v>383532.27981847362</v>
      </c>
      <c r="M14" s="107">
        <f t="shared" si="16"/>
        <v>402708.89380939718</v>
      </c>
      <c r="N14" s="107">
        <f t="shared" si="16"/>
        <v>422844.33849986712</v>
      </c>
      <c r="O14" s="107">
        <f t="shared" si="16"/>
        <v>443986.55542486045</v>
      </c>
      <c r="P14" s="106">
        <f t="shared" si="16"/>
        <v>466185.88319610368</v>
      </c>
      <c r="Q14" s="106">
        <f t="shared" si="16"/>
        <v>489495.17735590873</v>
      </c>
      <c r="R14" s="106">
        <f t="shared" si="16"/>
        <v>513969.93622370431</v>
      </c>
      <c r="S14" s="106">
        <f t="shared" si="16"/>
        <v>539668.43303488952</v>
      </c>
      <c r="T14" s="106">
        <f t="shared" si="16"/>
        <v>566651.85468663392</v>
      </c>
      <c r="U14" s="106">
        <f t="shared" si="16"/>
        <v>594984.44742096565</v>
      </c>
      <c r="V14" s="106">
        <f t="shared" si="16"/>
        <v>624733.66979201406</v>
      </c>
      <c r="W14" s="106">
        <f t="shared" si="16"/>
        <v>655970.3532816146</v>
      </c>
      <c r="X14" s="106">
        <f t="shared" si="16"/>
        <v>661953.84615384613</v>
      </c>
      <c r="Y14" s="106">
        <f t="shared" si="16"/>
        <v>661953.84615384613</v>
      </c>
      <c r="Z14" s="106">
        <f t="shared" si="16"/>
        <v>661953.84615384613</v>
      </c>
      <c r="AA14" s="106">
        <f t="shared" si="16"/>
        <v>661953.84615384613</v>
      </c>
      <c r="AB14" s="105">
        <f t="shared" si="16"/>
        <v>661953.84615384613</v>
      </c>
      <c r="AC14" s="105">
        <f t="shared" ref="AC14" si="17">AC7-AC8-AC9-AC10</f>
        <v>661954.23553846159</v>
      </c>
    </row>
    <row r="15" spans="1:29" s="46" customFormat="1" x14ac:dyDescent="0.35">
      <c r="A15" s="45" t="s">
        <v>248</v>
      </c>
      <c r="B15" s="81" t="s">
        <v>247</v>
      </c>
      <c r="C15" s="80">
        <f>SUM(E15:AB15)</f>
        <v>2897321.5027050329</v>
      </c>
      <c r="D15" s="79">
        <f t="shared" si="0"/>
        <v>9.6973998234647626E-2</v>
      </c>
      <c r="E15" s="78">
        <f t="shared" ref="E15:AB15" si="18">SUM(E16:E21)+E22+E23+E24</f>
        <v>102600</v>
      </c>
      <c r="F15" s="78">
        <f t="shared" si="18"/>
        <v>103230</v>
      </c>
      <c r="G15" s="78">
        <f t="shared" si="18"/>
        <v>103891.5</v>
      </c>
      <c r="H15" s="78">
        <f t="shared" si="18"/>
        <v>104586.075</v>
      </c>
      <c r="I15" s="78">
        <f t="shared" si="18"/>
        <v>125315.37875</v>
      </c>
      <c r="J15" s="78">
        <f t="shared" si="18"/>
        <v>106081.14768749999</v>
      </c>
      <c r="K15" s="78">
        <f t="shared" si="18"/>
        <v>106885.205071875</v>
      </c>
      <c r="L15" s="78">
        <f t="shared" si="18"/>
        <v>107729.46532546874</v>
      </c>
      <c r="M15" s="78">
        <f t="shared" si="18"/>
        <v>108615.93859174219</v>
      </c>
      <c r="N15" s="78">
        <f t="shared" si="18"/>
        <v>129546.7355213293</v>
      </c>
      <c r="O15" s="78">
        <f t="shared" si="18"/>
        <v>110524.07229739576</v>
      </c>
      <c r="P15" s="78">
        <f t="shared" si="18"/>
        <v>111550.27591226556</v>
      </c>
      <c r="Q15" s="78">
        <f t="shared" si="18"/>
        <v>112854.97141077454</v>
      </c>
      <c r="R15" s="78">
        <f t="shared" si="18"/>
        <v>115997.71998131328</v>
      </c>
      <c r="S15" s="78">
        <f t="shared" si="18"/>
        <v>119297.60598037892</v>
      </c>
      <c r="T15" s="78">
        <f t="shared" si="18"/>
        <v>122762.48627939788</v>
      </c>
      <c r="U15" s="78">
        <f t="shared" si="18"/>
        <v>146400.61059336778</v>
      </c>
      <c r="V15" s="78">
        <f t="shared" si="18"/>
        <v>130220.64112303616</v>
      </c>
      <c r="W15" s="78">
        <f t="shared" si="18"/>
        <v>134231.67317918799</v>
      </c>
      <c r="X15" s="78">
        <f t="shared" si="18"/>
        <v>135000</v>
      </c>
      <c r="Y15" s="78">
        <f t="shared" si="18"/>
        <v>135000</v>
      </c>
      <c r="Z15" s="78">
        <f t="shared" si="18"/>
        <v>155000</v>
      </c>
      <c r="AA15" s="78">
        <f t="shared" si="18"/>
        <v>135000</v>
      </c>
      <c r="AB15" s="104">
        <f t="shared" si="18"/>
        <v>135000</v>
      </c>
      <c r="AC15" s="104">
        <f t="shared" ref="AC15" si="19">SUM(AC16:AC21)+AC22+AC23+AC24</f>
        <v>135001.04999999999</v>
      </c>
    </row>
    <row r="16" spans="1:29" s="65" customFormat="1" ht="15.65" customHeight="1" outlineLevel="1" x14ac:dyDescent="0.35">
      <c r="A16" s="73" t="s">
        <v>246</v>
      </c>
      <c r="B16" s="72" t="s">
        <v>245</v>
      </c>
      <c r="C16" s="71">
        <f>SUM(E16:AB16)</f>
        <v>1200000</v>
      </c>
      <c r="D16" s="70">
        <f t="shared" si="0"/>
        <v>4.0164268194928139E-2</v>
      </c>
      <c r="E16" s="69">
        <v>50000</v>
      </c>
      <c r="F16" s="69">
        <v>50000</v>
      </c>
      <c r="G16" s="69">
        <v>50000</v>
      </c>
      <c r="H16" s="69">
        <v>50000</v>
      </c>
      <c r="I16" s="69">
        <v>50000</v>
      </c>
      <c r="J16" s="69">
        <v>50000</v>
      </c>
      <c r="K16" s="69">
        <v>50000</v>
      </c>
      <c r="L16" s="69">
        <v>50000</v>
      </c>
      <c r="M16" s="69">
        <v>50000</v>
      </c>
      <c r="N16" s="69">
        <v>50000</v>
      </c>
      <c r="O16" s="69">
        <v>50000</v>
      </c>
      <c r="P16" s="69">
        <v>50000</v>
      </c>
      <c r="Q16" s="69">
        <v>50000</v>
      </c>
      <c r="R16" s="69">
        <v>50000</v>
      </c>
      <c r="S16" s="69">
        <v>50000</v>
      </c>
      <c r="T16" s="69">
        <v>50000</v>
      </c>
      <c r="U16" s="69">
        <v>50000</v>
      </c>
      <c r="V16" s="69">
        <v>50000</v>
      </c>
      <c r="W16" s="69">
        <v>50000</v>
      </c>
      <c r="X16" s="69">
        <v>50000</v>
      </c>
      <c r="Y16" s="69">
        <v>50000</v>
      </c>
      <c r="Z16" s="69">
        <v>50000</v>
      </c>
      <c r="AA16" s="69">
        <v>50000</v>
      </c>
      <c r="AB16" s="74">
        <v>50000</v>
      </c>
      <c r="AC16" s="74">
        <v>50001</v>
      </c>
    </row>
    <row r="17" spans="1:29" s="65" customFormat="1" ht="15.65" customHeight="1" outlineLevel="1" x14ac:dyDescent="0.35">
      <c r="A17" s="73" t="s">
        <v>244</v>
      </c>
      <c r="B17" s="72" t="s">
        <v>243</v>
      </c>
      <c r="C17" s="71">
        <f>SUM(E17:P17)</f>
        <v>0</v>
      </c>
      <c r="D17" s="70">
        <f t="shared" si="0"/>
        <v>0</v>
      </c>
      <c r="E17" s="69"/>
      <c r="F17" s="68"/>
      <c r="G17" s="68"/>
      <c r="H17" s="68"/>
      <c r="I17" s="68"/>
      <c r="J17" s="68"/>
      <c r="K17" s="68"/>
      <c r="L17" s="68"/>
      <c r="M17" s="68"/>
      <c r="N17" s="68"/>
      <c r="O17" s="68"/>
      <c r="P17" s="67"/>
      <c r="Q17" s="67"/>
      <c r="R17" s="67"/>
      <c r="S17" s="67"/>
      <c r="T17" s="67"/>
      <c r="U17" s="67"/>
      <c r="V17" s="67"/>
      <c r="W17" s="67"/>
      <c r="X17" s="67"/>
      <c r="Y17" s="67"/>
      <c r="Z17" s="67"/>
      <c r="AA17" s="67"/>
      <c r="AB17" s="66"/>
      <c r="AC17" s="66"/>
    </row>
    <row r="18" spans="1:29" s="65" customFormat="1" ht="15.65" customHeight="1" outlineLevel="1" x14ac:dyDescent="0.35">
      <c r="A18" s="73" t="s">
        <v>242</v>
      </c>
      <c r="B18" s="72" t="s">
        <v>26</v>
      </c>
      <c r="C18" s="71">
        <f>SUM(E18:P18)</f>
        <v>0</v>
      </c>
      <c r="D18" s="70">
        <f t="shared" si="0"/>
        <v>0</v>
      </c>
      <c r="E18" s="69"/>
      <c r="F18" s="68"/>
      <c r="G18" s="68"/>
      <c r="H18" s="68"/>
      <c r="I18" s="68"/>
      <c r="J18" s="68"/>
      <c r="K18" s="68"/>
      <c r="L18" s="68"/>
      <c r="M18" s="68"/>
      <c r="N18" s="68"/>
      <c r="O18" s="68"/>
      <c r="P18" s="67"/>
      <c r="Q18" s="67"/>
      <c r="R18" s="67"/>
      <c r="S18" s="67"/>
      <c r="T18" s="67"/>
      <c r="U18" s="67"/>
      <c r="V18" s="67"/>
      <c r="W18" s="67"/>
      <c r="X18" s="67"/>
      <c r="Y18" s="67"/>
      <c r="Z18" s="67"/>
      <c r="AA18" s="67"/>
      <c r="AB18" s="66"/>
      <c r="AC18" s="66"/>
    </row>
    <row r="19" spans="1:29" s="65" customFormat="1" ht="15.65" customHeight="1" outlineLevel="1" x14ac:dyDescent="0.35">
      <c r="A19" s="73" t="s">
        <v>241</v>
      </c>
      <c r="B19" s="72" t="s">
        <v>240</v>
      </c>
      <c r="C19" s="71">
        <f>SUM(E19:P19)</f>
        <v>0</v>
      </c>
      <c r="D19" s="70">
        <f t="shared" si="0"/>
        <v>0</v>
      </c>
      <c r="E19" s="69"/>
      <c r="F19" s="68"/>
      <c r="G19" s="68"/>
      <c r="H19" s="68"/>
      <c r="I19" s="68"/>
      <c r="J19" s="68"/>
      <c r="K19" s="68"/>
      <c r="L19" s="68"/>
      <c r="M19" s="68"/>
      <c r="N19" s="68"/>
      <c r="O19" s="68"/>
      <c r="P19" s="67"/>
      <c r="Q19" s="67"/>
      <c r="R19" s="67"/>
      <c r="S19" s="67"/>
      <c r="T19" s="67"/>
      <c r="U19" s="67"/>
      <c r="V19" s="67"/>
      <c r="W19" s="67"/>
      <c r="X19" s="67"/>
      <c r="Y19" s="67"/>
      <c r="Z19" s="67"/>
      <c r="AA19" s="67"/>
      <c r="AB19" s="66"/>
      <c r="AC19" s="66"/>
    </row>
    <row r="20" spans="1:29" s="65" customFormat="1" ht="15.65" customHeight="1" outlineLevel="1" x14ac:dyDescent="0.35">
      <c r="A20" s="73" t="s">
        <v>239</v>
      </c>
      <c r="B20" s="72" t="s">
        <v>238</v>
      </c>
      <c r="C20" s="71">
        <f>SUM(E20:P20)</f>
        <v>0</v>
      </c>
      <c r="D20" s="70">
        <f t="shared" si="0"/>
        <v>0</v>
      </c>
      <c r="E20" s="69"/>
      <c r="F20" s="68"/>
      <c r="G20" s="68"/>
      <c r="H20" s="68"/>
      <c r="I20" s="68"/>
      <c r="J20" s="68"/>
      <c r="K20" s="68"/>
      <c r="L20" s="68"/>
      <c r="M20" s="68"/>
      <c r="N20" s="68"/>
      <c r="O20" s="68"/>
      <c r="P20" s="67"/>
      <c r="Q20" s="67"/>
      <c r="R20" s="67"/>
      <c r="S20" s="67"/>
      <c r="T20" s="67"/>
      <c r="U20" s="67"/>
      <c r="V20" s="67"/>
      <c r="W20" s="67"/>
      <c r="X20" s="67"/>
      <c r="Y20" s="67"/>
      <c r="Z20" s="67"/>
      <c r="AA20" s="67"/>
      <c r="AB20" s="66"/>
      <c r="AC20" s="66"/>
    </row>
    <row r="21" spans="1:29" s="65" customFormat="1" ht="15.65" customHeight="1" outlineLevel="1" x14ac:dyDescent="0.35">
      <c r="A21" s="73" t="s">
        <v>237</v>
      </c>
      <c r="B21" s="72" t="s">
        <v>236</v>
      </c>
      <c r="C21" s="71">
        <f>SUM(E21:AB21)</f>
        <v>1079530.0534703722</v>
      </c>
      <c r="D21" s="70">
        <f t="shared" si="0"/>
        <v>3.6132112160057621E-2</v>
      </c>
      <c r="E21" s="68">
        <v>40000</v>
      </c>
      <c r="F21" s="68">
        <v>40000</v>
      </c>
      <c r="G21" s="68">
        <v>40000</v>
      </c>
      <c r="H21" s="68">
        <v>40000</v>
      </c>
      <c r="I21" s="68">
        <v>40000</v>
      </c>
      <c r="J21" s="68">
        <v>40000</v>
      </c>
      <c r="K21" s="68">
        <v>40000</v>
      </c>
      <c r="L21" s="68">
        <v>40000</v>
      </c>
      <c r="M21" s="68">
        <v>40000</v>
      </c>
      <c r="N21" s="68">
        <v>40000</v>
      </c>
      <c r="O21" s="68">
        <v>40000</v>
      </c>
      <c r="P21" s="68">
        <v>40000</v>
      </c>
      <c r="Q21" s="68">
        <f t="shared" ref="Q21:AB21" si="20">Q3*3.2%</f>
        <v>40227.181702895701</v>
      </c>
      <c r="R21" s="68">
        <f t="shared" si="20"/>
        <v>42238.540788040489</v>
      </c>
      <c r="S21" s="68">
        <f t="shared" si="20"/>
        <v>44350.46782744251</v>
      </c>
      <c r="T21" s="68">
        <f t="shared" si="20"/>
        <v>46567.991218814641</v>
      </c>
      <c r="U21" s="68">
        <f t="shared" si="20"/>
        <v>48896.390779755377</v>
      </c>
      <c r="V21" s="68">
        <f t="shared" si="20"/>
        <v>51341.210318743149</v>
      </c>
      <c r="W21" s="68">
        <f t="shared" si="20"/>
        <v>53908.270834680305</v>
      </c>
      <c r="X21" s="68">
        <f t="shared" si="20"/>
        <v>54400</v>
      </c>
      <c r="Y21" s="68">
        <f t="shared" si="20"/>
        <v>54400</v>
      </c>
      <c r="Z21" s="68">
        <f t="shared" si="20"/>
        <v>54400</v>
      </c>
      <c r="AA21" s="68">
        <f t="shared" si="20"/>
        <v>54400</v>
      </c>
      <c r="AB21" s="66">
        <f t="shared" si="20"/>
        <v>54400</v>
      </c>
      <c r="AC21" s="66">
        <f t="shared" ref="AC21" si="21">AC3*3.2%</f>
        <v>54400.031999999999</v>
      </c>
    </row>
    <row r="22" spans="1:29" s="65" customFormat="1" ht="15.65" customHeight="1" outlineLevel="1" x14ac:dyDescent="0.35">
      <c r="A22" s="73" t="s">
        <v>235</v>
      </c>
      <c r="B22" s="72" t="s">
        <v>234</v>
      </c>
      <c r="C22" s="71">
        <f>SUM(E22:P22)</f>
        <v>40000</v>
      </c>
      <c r="D22" s="70">
        <f t="shared" si="0"/>
        <v>1.338808939830938E-3</v>
      </c>
      <c r="E22" s="68"/>
      <c r="F22" s="68"/>
      <c r="G22" s="68"/>
      <c r="H22" s="68"/>
      <c r="I22" s="68">
        <v>20000</v>
      </c>
      <c r="J22" s="68"/>
      <c r="K22" s="68"/>
      <c r="L22" s="68"/>
      <c r="M22" s="68"/>
      <c r="N22" s="68">
        <v>20000</v>
      </c>
      <c r="O22" s="68"/>
      <c r="P22" s="68"/>
      <c r="Q22" s="68"/>
      <c r="R22" s="68"/>
      <c r="S22" s="68"/>
      <c r="T22" s="68"/>
      <c r="U22" s="68">
        <v>20000</v>
      </c>
      <c r="V22" s="68"/>
      <c r="W22" s="68"/>
      <c r="X22" s="68"/>
      <c r="Y22" s="68"/>
      <c r="Z22" s="68">
        <v>20000</v>
      </c>
      <c r="AA22" s="68"/>
      <c r="AB22" s="66"/>
      <c r="AC22" s="66"/>
    </row>
    <row r="23" spans="1:29" s="65" customFormat="1" ht="15.65" customHeight="1" outlineLevel="1" x14ac:dyDescent="0.35">
      <c r="A23" s="73" t="s">
        <v>233</v>
      </c>
      <c r="B23" s="72" t="s">
        <v>232</v>
      </c>
      <c r="C23" s="71">
        <f>SUM(E23:AB23)</f>
        <v>89631.908205776825</v>
      </c>
      <c r="D23" s="70">
        <f t="shared" si="0"/>
        <v>3.0000000000000005E-3</v>
      </c>
      <c r="E23" s="69">
        <f t="shared" ref="E23:AB23" si="22">E3*0.003</f>
        <v>2100</v>
      </c>
      <c r="F23" s="69">
        <f t="shared" si="22"/>
        <v>2205</v>
      </c>
      <c r="G23" s="69">
        <f t="shared" si="22"/>
        <v>2315.25</v>
      </c>
      <c r="H23" s="69">
        <f t="shared" si="22"/>
        <v>2431.0125000000003</v>
      </c>
      <c r="I23" s="69">
        <f t="shared" si="22"/>
        <v>2552.5631250000001</v>
      </c>
      <c r="J23" s="69">
        <f t="shared" si="22"/>
        <v>2680.19128125</v>
      </c>
      <c r="K23" s="69">
        <f t="shared" si="22"/>
        <v>2814.2008453125004</v>
      </c>
      <c r="L23" s="69">
        <f t="shared" si="22"/>
        <v>2954.9108875781253</v>
      </c>
      <c r="M23" s="69">
        <f t="shared" si="22"/>
        <v>3102.6564319570316</v>
      </c>
      <c r="N23" s="69">
        <f t="shared" si="22"/>
        <v>3257.7892535548831</v>
      </c>
      <c r="O23" s="69">
        <f t="shared" si="22"/>
        <v>3420.6787162326273</v>
      </c>
      <c r="P23" s="69">
        <f t="shared" si="22"/>
        <v>3591.7126520442589</v>
      </c>
      <c r="Q23" s="69">
        <f t="shared" si="22"/>
        <v>3771.298284646472</v>
      </c>
      <c r="R23" s="69">
        <f t="shared" si="22"/>
        <v>3959.8631988787961</v>
      </c>
      <c r="S23" s="69">
        <f t="shared" si="22"/>
        <v>4157.8563588227353</v>
      </c>
      <c r="T23" s="69">
        <f t="shared" si="22"/>
        <v>4365.749176763873</v>
      </c>
      <c r="U23" s="69">
        <f t="shared" si="22"/>
        <v>4584.0366356020668</v>
      </c>
      <c r="V23" s="69">
        <f t="shared" si="22"/>
        <v>4813.2384673821698</v>
      </c>
      <c r="W23" s="69">
        <f t="shared" si="22"/>
        <v>5053.9003907512788</v>
      </c>
      <c r="X23" s="69">
        <f t="shared" si="22"/>
        <v>5100</v>
      </c>
      <c r="Y23" s="69">
        <f t="shared" si="22"/>
        <v>5100</v>
      </c>
      <c r="Z23" s="69">
        <f t="shared" si="22"/>
        <v>5100</v>
      </c>
      <c r="AA23" s="69">
        <f t="shared" si="22"/>
        <v>5100</v>
      </c>
      <c r="AB23" s="74">
        <f t="shared" si="22"/>
        <v>5100</v>
      </c>
      <c r="AC23" s="74">
        <f t="shared" ref="AC23" si="23">AC3*0.003</f>
        <v>5100.0029999999997</v>
      </c>
    </row>
    <row r="24" spans="1:29" s="65" customFormat="1" ht="15.65" customHeight="1" outlineLevel="1" x14ac:dyDescent="0.35">
      <c r="A24" s="73" t="s">
        <v>231</v>
      </c>
      <c r="B24" s="72" t="s">
        <v>230</v>
      </c>
      <c r="C24" s="71">
        <f>SUM(E24:P24)</f>
        <v>167129.82846464714</v>
      </c>
      <c r="D24" s="70">
        <f t="shared" si="0"/>
        <v>5.593872711522019E-3</v>
      </c>
      <c r="E24" s="69">
        <f>E3*1.5%</f>
        <v>10500</v>
      </c>
      <c r="F24" s="69">
        <f t="shared" ref="F24:AB24" si="24">F3*1.5%</f>
        <v>11025</v>
      </c>
      <c r="G24" s="69">
        <f t="shared" si="24"/>
        <v>11576.25</v>
      </c>
      <c r="H24" s="69">
        <f t="shared" si="24"/>
        <v>12155.0625</v>
      </c>
      <c r="I24" s="69">
        <f t="shared" si="24"/>
        <v>12762.815624999999</v>
      </c>
      <c r="J24" s="69">
        <f t="shared" si="24"/>
        <v>13400.956406249999</v>
      </c>
      <c r="K24" s="69">
        <f t="shared" si="24"/>
        <v>14071.0042265625</v>
      </c>
      <c r="L24" s="69">
        <f t="shared" si="24"/>
        <v>14774.554437890625</v>
      </c>
      <c r="M24" s="69">
        <f t="shared" si="24"/>
        <v>15513.282159785156</v>
      </c>
      <c r="N24" s="69">
        <f t="shared" si="24"/>
        <v>16288.946267774416</v>
      </c>
      <c r="O24" s="69">
        <f t="shared" si="24"/>
        <v>17103.393581163135</v>
      </c>
      <c r="P24" s="69">
        <f t="shared" si="24"/>
        <v>17958.563260221294</v>
      </c>
      <c r="Q24" s="69">
        <f t="shared" si="24"/>
        <v>18856.491423232361</v>
      </c>
      <c r="R24" s="69">
        <f t="shared" si="24"/>
        <v>19799.315994393979</v>
      </c>
      <c r="S24" s="69">
        <f t="shared" si="24"/>
        <v>20789.281794113678</v>
      </c>
      <c r="T24" s="69">
        <f t="shared" si="24"/>
        <v>21828.745883819363</v>
      </c>
      <c r="U24" s="69">
        <f t="shared" si="24"/>
        <v>22920.183178010331</v>
      </c>
      <c r="V24" s="69">
        <f t="shared" si="24"/>
        <v>24066.192336910848</v>
      </c>
      <c r="W24" s="69">
        <f t="shared" si="24"/>
        <v>25269.501953756393</v>
      </c>
      <c r="X24" s="69">
        <f t="shared" si="24"/>
        <v>25500</v>
      </c>
      <c r="Y24" s="69">
        <f t="shared" si="24"/>
        <v>25500</v>
      </c>
      <c r="Z24" s="69">
        <f t="shared" si="24"/>
        <v>25500</v>
      </c>
      <c r="AA24" s="69">
        <f t="shared" si="24"/>
        <v>25500</v>
      </c>
      <c r="AB24" s="69">
        <f t="shared" si="24"/>
        <v>25500</v>
      </c>
      <c r="AC24" s="69">
        <f t="shared" ref="AC24" si="25">AC3*1.5%</f>
        <v>25500.014999999999</v>
      </c>
    </row>
    <row r="25" spans="1:29" s="46" customFormat="1" x14ac:dyDescent="0.35">
      <c r="A25" s="45" t="s">
        <v>229</v>
      </c>
      <c r="B25" s="81" t="s">
        <v>228</v>
      </c>
      <c r="C25" s="80">
        <f t="shared" ref="C25:C54" si="26">SUM(E25:AB25)</f>
        <v>1763171.8288081035</v>
      </c>
      <c r="D25" s="79">
        <f t="shared" si="0"/>
        <v>5.9013755171658827E-2</v>
      </c>
      <c r="E25" s="78">
        <f t="shared" ref="E25:AB25" si="27">E26+E27+E28+E37+E43+E44+E49</f>
        <v>86815.698461538472</v>
      </c>
      <c r="F25" s="78">
        <f t="shared" si="27"/>
        <v>62182.965384615381</v>
      </c>
      <c r="G25" s="78">
        <f t="shared" si="27"/>
        <v>62912.113653846158</v>
      </c>
      <c r="H25" s="78">
        <f t="shared" si="27"/>
        <v>63677.719336538459</v>
      </c>
      <c r="I25" s="78">
        <f t="shared" si="27"/>
        <v>64481.605303365381</v>
      </c>
      <c r="J25" s="78">
        <f t="shared" si="27"/>
        <v>65325.685568533656</v>
      </c>
      <c r="K25" s="78">
        <f t="shared" si="27"/>
        <v>66211.969846960332</v>
      </c>
      <c r="L25" s="78">
        <f t="shared" si="27"/>
        <v>69642.568339308345</v>
      </c>
      <c r="M25" s="78">
        <f t="shared" si="27"/>
        <v>68119.69675627377</v>
      </c>
      <c r="N25" s="78">
        <f t="shared" si="27"/>
        <v>69145.681594087466</v>
      </c>
      <c r="O25" s="78">
        <f t="shared" si="27"/>
        <v>70222.965673791827</v>
      </c>
      <c r="P25" s="78">
        <f t="shared" si="27"/>
        <v>71354.11395748143</v>
      </c>
      <c r="Q25" s="78">
        <f t="shared" si="27"/>
        <v>72543.819655355503</v>
      </c>
      <c r="R25" s="78">
        <f t="shared" si="27"/>
        <v>73792.910638123285</v>
      </c>
      <c r="S25" s="78">
        <f t="shared" si="27"/>
        <v>75104.356170029438</v>
      </c>
      <c r="T25" s="78">
        <f t="shared" si="27"/>
        <v>76481.27397853091</v>
      </c>
      <c r="U25" s="78">
        <f t="shared" si="27"/>
        <v>77926.937677457463</v>
      </c>
      <c r="V25" s="78">
        <f t="shared" si="27"/>
        <v>79444.784561330336</v>
      </c>
      <c r="W25" s="78">
        <f t="shared" si="27"/>
        <v>81038.423789396853</v>
      </c>
      <c r="X25" s="78">
        <f t="shared" si="27"/>
        <v>81345.307692307688</v>
      </c>
      <c r="Y25" s="78">
        <f t="shared" si="27"/>
        <v>81347.307692307688</v>
      </c>
      <c r="Z25" s="78">
        <f t="shared" si="27"/>
        <v>81349.307692307688</v>
      </c>
      <c r="AA25" s="78">
        <f t="shared" si="27"/>
        <v>81351.307692307688</v>
      </c>
      <c r="AB25" s="78">
        <f t="shared" si="27"/>
        <v>81353.307692307688</v>
      </c>
      <c r="AC25" s="78">
        <f t="shared" ref="AC25" si="28">AC26+AC27+AC28+AC37+AC43+AC44+AC49</f>
        <v>81356.327533076925</v>
      </c>
    </row>
    <row r="26" spans="1:29" s="65" customFormat="1" ht="15.65" customHeight="1" outlineLevel="1" x14ac:dyDescent="0.35">
      <c r="A26" s="73" t="s">
        <v>227</v>
      </c>
      <c r="B26" s="72" t="s">
        <v>226</v>
      </c>
      <c r="C26" s="71">
        <f t="shared" si="26"/>
        <v>209141.11914681253</v>
      </c>
      <c r="D26" s="70">
        <f t="shared" si="0"/>
        <v>6.9999999999999993E-3</v>
      </c>
      <c r="E26" s="69">
        <f t="shared" ref="E26:AB26" si="29">E3*0.7%</f>
        <v>4899.9999999999991</v>
      </c>
      <c r="F26" s="69">
        <f t="shared" si="29"/>
        <v>5144.9999999999991</v>
      </c>
      <c r="G26" s="69">
        <f t="shared" si="29"/>
        <v>5402.2499999999991</v>
      </c>
      <c r="H26" s="69">
        <f t="shared" si="29"/>
        <v>5672.3624999999993</v>
      </c>
      <c r="I26" s="69">
        <f t="shared" si="29"/>
        <v>5955.9806249999992</v>
      </c>
      <c r="J26" s="69">
        <f t="shared" si="29"/>
        <v>6253.7796562499998</v>
      </c>
      <c r="K26" s="69">
        <f t="shared" si="29"/>
        <v>6566.4686390624993</v>
      </c>
      <c r="L26" s="69">
        <f t="shared" si="29"/>
        <v>6894.792071015625</v>
      </c>
      <c r="M26" s="69">
        <f t="shared" si="29"/>
        <v>7239.5316745664059</v>
      </c>
      <c r="N26" s="69">
        <f t="shared" si="29"/>
        <v>7601.5082582947271</v>
      </c>
      <c r="O26" s="69">
        <f t="shared" si="29"/>
        <v>7981.5836712094624</v>
      </c>
      <c r="P26" s="69">
        <f t="shared" si="29"/>
        <v>8380.6628547699365</v>
      </c>
      <c r="Q26" s="69">
        <f t="shared" si="29"/>
        <v>8799.6959975084337</v>
      </c>
      <c r="R26" s="69">
        <f t="shared" si="29"/>
        <v>9239.6807973838568</v>
      </c>
      <c r="S26" s="69">
        <f t="shared" si="29"/>
        <v>9701.664837253049</v>
      </c>
      <c r="T26" s="69">
        <f t="shared" si="29"/>
        <v>10186.748079115701</v>
      </c>
      <c r="U26" s="69">
        <f t="shared" si="29"/>
        <v>10696.085483071487</v>
      </c>
      <c r="V26" s="69">
        <f t="shared" si="29"/>
        <v>11230.889757225063</v>
      </c>
      <c r="W26" s="69">
        <f t="shared" si="29"/>
        <v>11792.434245086315</v>
      </c>
      <c r="X26" s="69">
        <f t="shared" si="29"/>
        <v>11899.999999999998</v>
      </c>
      <c r="Y26" s="69">
        <f t="shared" si="29"/>
        <v>11899.999999999998</v>
      </c>
      <c r="Z26" s="69">
        <f t="shared" si="29"/>
        <v>11899.999999999998</v>
      </c>
      <c r="AA26" s="69">
        <f t="shared" si="29"/>
        <v>11899.999999999998</v>
      </c>
      <c r="AB26" s="74">
        <f t="shared" si="29"/>
        <v>11899.999999999998</v>
      </c>
      <c r="AC26" s="74">
        <f t="shared" ref="AC26" si="30">AC3*0.7%</f>
        <v>11900.007</v>
      </c>
    </row>
    <row r="27" spans="1:29" s="65" customFormat="1" ht="15.65" customHeight="1" outlineLevel="1" x14ac:dyDescent="0.35">
      <c r="A27" s="73" t="s">
        <v>225</v>
      </c>
      <c r="B27" s="72" t="s">
        <v>224</v>
      </c>
      <c r="C27" s="71">
        <f t="shared" si="26"/>
        <v>209141.11914681253</v>
      </c>
      <c r="D27" s="70">
        <f t="shared" si="0"/>
        <v>6.9999999999999993E-3</v>
      </c>
      <c r="E27" s="69">
        <f t="shared" ref="E27:AB27" si="31">E3*0.7%</f>
        <v>4899.9999999999991</v>
      </c>
      <c r="F27" s="69">
        <f t="shared" si="31"/>
        <v>5144.9999999999991</v>
      </c>
      <c r="G27" s="69">
        <f t="shared" si="31"/>
        <v>5402.2499999999991</v>
      </c>
      <c r="H27" s="69">
        <f t="shared" si="31"/>
        <v>5672.3624999999993</v>
      </c>
      <c r="I27" s="69">
        <f t="shared" si="31"/>
        <v>5955.9806249999992</v>
      </c>
      <c r="J27" s="69">
        <f t="shared" si="31"/>
        <v>6253.7796562499998</v>
      </c>
      <c r="K27" s="69">
        <f t="shared" si="31"/>
        <v>6566.4686390624993</v>
      </c>
      <c r="L27" s="69">
        <f t="shared" si="31"/>
        <v>6894.792071015625</v>
      </c>
      <c r="M27" s="69">
        <f t="shared" si="31"/>
        <v>7239.5316745664059</v>
      </c>
      <c r="N27" s="69">
        <f t="shared" si="31"/>
        <v>7601.5082582947271</v>
      </c>
      <c r="O27" s="69">
        <f t="shared" si="31"/>
        <v>7981.5836712094624</v>
      </c>
      <c r="P27" s="69">
        <f t="shared" si="31"/>
        <v>8380.6628547699365</v>
      </c>
      <c r="Q27" s="69">
        <f t="shared" si="31"/>
        <v>8799.6959975084337</v>
      </c>
      <c r="R27" s="69">
        <f t="shared" si="31"/>
        <v>9239.6807973838568</v>
      </c>
      <c r="S27" s="69">
        <f t="shared" si="31"/>
        <v>9701.664837253049</v>
      </c>
      <c r="T27" s="69">
        <f t="shared" si="31"/>
        <v>10186.748079115701</v>
      </c>
      <c r="U27" s="69">
        <f t="shared" si="31"/>
        <v>10696.085483071487</v>
      </c>
      <c r="V27" s="69">
        <f t="shared" si="31"/>
        <v>11230.889757225063</v>
      </c>
      <c r="W27" s="69">
        <f t="shared" si="31"/>
        <v>11792.434245086315</v>
      </c>
      <c r="X27" s="69">
        <f t="shared" si="31"/>
        <v>11899.999999999998</v>
      </c>
      <c r="Y27" s="69">
        <f t="shared" si="31"/>
        <v>11899.999999999998</v>
      </c>
      <c r="Z27" s="69">
        <f t="shared" si="31"/>
        <v>11899.999999999998</v>
      </c>
      <c r="AA27" s="69">
        <f t="shared" si="31"/>
        <v>11899.999999999998</v>
      </c>
      <c r="AB27" s="74">
        <f t="shared" si="31"/>
        <v>11899.999999999998</v>
      </c>
      <c r="AC27" s="74">
        <f t="shared" ref="AC27" si="32">AC3*0.7%</f>
        <v>11900.007</v>
      </c>
    </row>
    <row r="28" spans="1:29" s="65" customFormat="1" ht="15.65" customHeight="1" outlineLevel="1" collapsed="1" x14ac:dyDescent="0.35">
      <c r="A28" s="73" t="s">
        <v>223</v>
      </c>
      <c r="B28" s="72" t="s">
        <v>222</v>
      </c>
      <c r="C28" s="71">
        <f t="shared" si="26"/>
        <v>1017162.4305144779</v>
      </c>
      <c r="D28" s="70">
        <f t="shared" si="0"/>
        <v>3.4044653880823707E-2</v>
      </c>
      <c r="E28" s="103">
        <f t="shared" ref="E28:AB28" si="33">E29+E33</f>
        <v>39088.538461538461</v>
      </c>
      <c r="F28" s="103">
        <f t="shared" si="33"/>
        <v>39292.965384615381</v>
      </c>
      <c r="G28" s="103">
        <f t="shared" si="33"/>
        <v>39507.613653846158</v>
      </c>
      <c r="H28" s="103">
        <f t="shared" si="33"/>
        <v>39732.994336538461</v>
      </c>
      <c r="I28" s="103">
        <f t="shared" si="33"/>
        <v>39969.64405336538</v>
      </c>
      <c r="J28" s="103">
        <f t="shared" si="33"/>
        <v>40218.126256033654</v>
      </c>
      <c r="K28" s="103">
        <f t="shared" si="33"/>
        <v>40479.032568835333</v>
      </c>
      <c r="L28" s="103">
        <f t="shared" si="33"/>
        <v>43252.984197277103</v>
      </c>
      <c r="M28" s="103">
        <f t="shared" si="33"/>
        <v>41040.633407140958</v>
      </c>
      <c r="N28" s="103">
        <f t="shared" si="33"/>
        <v>41342.665077498008</v>
      </c>
      <c r="O28" s="103">
        <f t="shared" si="33"/>
        <v>41659.798331372906</v>
      </c>
      <c r="P28" s="103">
        <f t="shared" si="33"/>
        <v>41992.788247941557</v>
      </c>
      <c r="Q28" s="103">
        <f t="shared" si="33"/>
        <v>42344.427660338632</v>
      </c>
      <c r="R28" s="103">
        <f t="shared" si="33"/>
        <v>42713.549043355568</v>
      </c>
      <c r="S28" s="103">
        <f t="shared" si="33"/>
        <v>43101.026495523343</v>
      </c>
      <c r="T28" s="103">
        <f t="shared" si="33"/>
        <v>43507.77782029951</v>
      </c>
      <c r="U28" s="103">
        <f t="shared" si="33"/>
        <v>43934.766711314485</v>
      </c>
      <c r="V28" s="103">
        <f t="shared" si="33"/>
        <v>44383.005046880207</v>
      </c>
      <c r="W28" s="103">
        <f t="shared" si="33"/>
        <v>44853.555299224216</v>
      </c>
      <c r="X28" s="103">
        <f t="shared" si="33"/>
        <v>44945.307692307688</v>
      </c>
      <c r="Y28" s="103">
        <f t="shared" si="33"/>
        <v>44947.307692307688</v>
      </c>
      <c r="Z28" s="103">
        <f t="shared" si="33"/>
        <v>44949.307692307688</v>
      </c>
      <c r="AA28" s="103">
        <f t="shared" si="33"/>
        <v>44951.307692307688</v>
      </c>
      <c r="AB28" s="102">
        <f t="shared" si="33"/>
        <v>44953.307692307688</v>
      </c>
      <c r="AC28" s="102">
        <f t="shared" ref="AC28" si="34">AC29+AC33</f>
        <v>44955.313533076922</v>
      </c>
    </row>
    <row r="29" spans="1:29" s="82" customFormat="1" ht="15.65" hidden="1" customHeight="1" outlineLevel="2" collapsed="1" x14ac:dyDescent="0.35">
      <c r="A29" s="101" t="s">
        <v>221</v>
      </c>
      <c r="B29" s="86" t="s">
        <v>220</v>
      </c>
      <c r="C29" s="71">
        <f t="shared" si="26"/>
        <v>1017162.4305144779</v>
      </c>
      <c r="D29" s="85">
        <f t="shared" si="0"/>
        <v>3.4044653880823707E-2</v>
      </c>
      <c r="E29" s="97">
        <f t="shared" ref="E29:AB29" si="35">E30+E31+E32</f>
        <v>39088.538461538461</v>
      </c>
      <c r="F29" s="97">
        <f t="shared" si="35"/>
        <v>39292.965384615381</v>
      </c>
      <c r="G29" s="97">
        <f t="shared" si="35"/>
        <v>39507.613653846158</v>
      </c>
      <c r="H29" s="97">
        <f t="shared" si="35"/>
        <v>39732.994336538461</v>
      </c>
      <c r="I29" s="97">
        <f t="shared" si="35"/>
        <v>39969.64405336538</v>
      </c>
      <c r="J29" s="97">
        <f t="shared" si="35"/>
        <v>40218.126256033654</v>
      </c>
      <c r="K29" s="97">
        <f t="shared" si="35"/>
        <v>40479.032568835333</v>
      </c>
      <c r="L29" s="97">
        <f t="shared" si="35"/>
        <v>43252.984197277103</v>
      </c>
      <c r="M29" s="97">
        <f t="shared" si="35"/>
        <v>41040.633407140958</v>
      </c>
      <c r="N29" s="97">
        <f t="shared" si="35"/>
        <v>41342.665077498008</v>
      </c>
      <c r="O29" s="97">
        <f t="shared" si="35"/>
        <v>41659.798331372906</v>
      </c>
      <c r="P29" s="97">
        <f t="shared" si="35"/>
        <v>41992.788247941557</v>
      </c>
      <c r="Q29" s="97">
        <f t="shared" si="35"/>
        <v>42344.427660338632</v>
      </c>
      <c r="R29" s="97">
        <f t="shared" si="35"/>
        <v>42713.549043355568</v>
      </c>
      <c r="S29" s="97">
        <f t="shared" si="35"/>
        <v>43101.026495523343</v>
      </c>
      <c r="T29" s="97">
        <f t="shared" si="35"/>
        <v>43507.77782029951</v>
      </c>
      <c r="U29" s="97">
        <f t="shared" si="35"/>
        <v>43934.766711314485</v>
      </c>
      <c r="V29" s="97">
        <f t="shared" si="35"/>
        <v>44383.005046880207</v>
      </c>
      <c r="W29" s="97">
        <f t="shared" si="35"/>
        <v>44853.555299224216</v>
      </c>
      <c r="X29" s="97">
        <f t="shared" si="35"/>
        <v>44945.307692307688</v>
      </c>
      <c r="Y29" s="97">
        <f t="shared" si="35"/>
        <v>44947.307692307688</v>
      </c>
      <c r="Z29" s="97">
        <f t="shared" si="35"/>
        <v>44949.307692307688</v>
      </c>
      <c r="AA29" s="97">
        <f t="shared" si="35"/>
        <v>44951.307692307688</v>
      </c>
      <c r="AB29" s="95">
        <f t="shared" si="35"/>
        <v>44953.307692307688</v>
      </c>
      <c r="AC29" s="95">
        <f t="shared" ref="AC29" si="36">AC30+AC31+AC32</f>
        <v>44955.313533076922</v>
      </c>
    </row>
    <row r="30" spans="1:29" s="82" customFormat="1" ht="15.65" hidden="1" customHeight="1" outlineLevel="3" x14ac:dyDescent="0.35">
      <c r="A30" s="100" t="s">
        <v>219</v>
      </c>
      <c r="B30" s="99" t="s">
        <v>218</v>
      </c>
      <c r="C30" s="71">
        <f t="shared" si="26"/>
        <v>600078</v>
      </c>
      <c r="D30" s="85">
        <f t="shared" si="0"/>
        <v>2.0084744774896739E-2</v>
      </c>
      <c r="E30" s="90">
        <v>25000</v>
      </c>
      <c r="F30" s="90">
        <v>25000</v>
      </c>
      <c r="G30" s="90">
        <v>25000</v>
      </c>
      <c r="H30" s="90">
        <v>25000</v>
      </c>
      <c r="I30" s="90">
        <v>25000</v>
      </c>
      <c r="J30" s="90">
        <v>25000</v>
      </c>
      <c r="K30" s="90">
        <v>25000</v>
      </c>
      <c r="L30" s="90">
        <v>25000</v>
      </c>
      <c r="M30" s="90">
        <v>25000</v>
      </c>
      <c r="N30" s="90">
        <v>25000</v>
      </c>
      <c r="O30" s="90">
        <v>25000</v>
      </c>
      <c r="P30" s="90">
        <v>25000</v>
      </c>
      <c r="Q30" s="90">
        <v>25001</v>
      </c>
      <c r="R30" s="90">
        <v>25002</v>
      </c>
      <c r="S30" s="90">
        <v>25003</v>
      </c>
      <c r="T30" s="90">
        <v>25004</v>
      </c>
      <c r="U30" s="90">
        <v>25005</v>
      </c>
      <c r="V30" s="90">
        <v>25006</v>
      </c>
      <c r="W30" s="90">
        <v>25007</v>
      </c>
      <c r="X30" s="90">
        <v>25008</v>
      </c>
      <c r="Y30" s="90">
        <v>25009</v>
      </c>
      <c r="Z30" s="90">
        <v>25010</v>
      </c>
      <c r="AA30" s="90">
        <v>25011</v>
      </c>
      <c r="AB30" s="88">
        <v>25012</v>
      </c>
      <c r="AC30" s="88">
        <v>25013</v>
      </c>
    </row>
    <row r="31" spans="1:29" s="82" customFormat="1" ht="15.65" hidden="1" customHeight="1" outlineLevel="3" x14ac:dyDescent="0.35">
      <c r="A31" s="100" t="s">
        <v>217</v>
      </c>
      <c r="B31" s="99" t="s">
        <v>216</v>
      </c>
      <c r="C31" s="71">
        <f t="shared" si="26"/>
        <v>174506.43051447778</v>
      </c>
      <c r="D31" s="85">
        <f t="shared" si="0"/>
        <v>5.840769230769231E-3</v>
      </c>
      <c r="E31" s="97">
        <f t="shared" ref="E31:AB31" si="37">1.5%*E14</f>
        <v>4088.538461538461</v>
      </c>
      <c r="F31" s="97">
        <f t="shared" si="37"/>
        <v>4292.9653846153842</v>
      </c>
      <c r="G31" s="97">
        <f t="shared" si="37"/>
        <v>4507.6136538461542</v>
      </c>
      <c r="H31" s="97">
        <f t="shared" si="37"/>
        <v>4732.9943365384606</v>
      </c>
      <c r="I31" s="97">
        <f t="shared" si="37"/>
        <v>4969.6440533653849</v>
      </c>
      <c r="J31" s="97">
        <f t="shared" si="37"/>
        <v>5218.1262560336545</v>
      </c>
      <c r="K31" s="97">
        <f t="shared" si="37"/>
        <v>5479.0325688353369</v>
      </c>
      <c r="L31" s="97">
        <f t="shared" si="37"/>
        <v>5752.9841972771037</v>
      </c>
      <c r="M31" s="97">
        <f t="shared" si="37"/>
        <v>6040.6334071409574</v>
      </c>
      <c r="N31" s="97">
        <f t="shared" si="37"/>
        <v>6342.6650774980062</v>
      </c>
      <c r="O31" s="97">
        <f t="shared" si="37"/>
        <v>6659.7983313729064</v>
      </c>
      <c r="P31" s="97">
        <f t="shared" si="37"/>
        <v>6992.7882479415548</v>
      </c>
      <c r="Q31" s="97">
        <f t="shared" si="37"/>
        <v>7342.4276603386306</v>
      </c>
      <c r="R31" s="97">
        <f t="shared" si="37"/>
        <v>7709.5490433555642</v>
      </c>
      <c r="S31" s="97">
        <f t="shared" si="37"/>
        <v>8095.0264955233424</v>
      </c>
      <c r="T31" s="97">
        <f t="shared" si="37"/>
        <v>8499.7778202995087</v>
      </c>
      <c r="U31" s="97">
        <f t="shared" si="37"/>
        <v>8924.7667113144835</v>
      </c>
      <c r="V31" s="97">
        <f t="shared" si="37"/>
        <v>9371.005046880211</v>
      </c>
      <c r="W31" s="97">
        <f t="shared" si="37"/>
        <v>9839.5552992242192</v>
      </c>
      <c r="X31" s="97">
        <f t="shared" si="37"/>
        <v>9929.3076923076915</v>
      </c>
      <c r="Y31" s="97">
        <f t="shared" si="37"/>
        <v>9929.3076923076915</v>
      </c>
      <c r="Z31" s="97">
        <f t="shared" si="37"/>
        <v>9929.3076923076915</v>
      </c>
      <c r="AA31" s="97">
        <f t="shared" si="37"/>
        <v>9929.3076923076915</v>
      </c>
      <c r="AB31" s="95">
        <f t="shared" si="37"/>
        <v>9929.3076923076915</v>
      </c>
      <c r="AC31" s="95">
        <f t="shared" ref="AC31" si="38">1.5%*AC14</f>
        <v>9929.3135330769237</v>
      </c>
    </row>
    <row r="32" spans="1:29" s="82" customFormat="1" ht="15.65" hidden="1" customHeight="1" outlineLevel="3" x14ac:dyDescent="0.35">
      <c r="A32" s="100" t="s">
        <v>215</v>
      </c>
      <c r="B32" s="99" t="s">
        <v>214</v>
      </c>
      <c r="C32" s="71">
        <f t="shared" si="26"/>
        <v>242578</v>
      </c>
      <c r="D32" s="85">
        <f t="shared" si="0"/>
        <v>8.1191398751577319E-3</v>
      </c>
      <c r="E32" s="90">
        <v>10000</v>
      </c>
      <c r="F32" s="90">
        <v>10000</v>
      </c>
      <c r="G32" s="90">
        <v>10000</v>
      </c>
      <c r="H32" s="90">
        <v>10000</v>
      </c>
      <c r="I32" s="90">
        <v>10000</v>
      </c>
      <c r="J32" s="90">
        <v>10000</v>
      </c>
      <c r="K32" s="90">
        <v>10000</v>
      </c>
      <c r="L32" s="90">
        <v>12500</v>
      </c>
      <c r="M32" s="90">
        <v>10000</v>
      </c>
      <c r="N32" s="90">
        <v>10000</v>
      </c>
      <c r="O32" s="90">
        <v>10000</v>
      </c>
      <c r="P32" s="90">
        <v>10000</v>
      </c>
      <c r="Q32" s="90">
        <v>10001</v>
      </c>
      <c r="R32" s="90">
        <v>10002</v>
      </c>
      <c r="S32" s="90">
        <v>10003</v>
      </c>
      <c r="T32" s="90">
        <v>10004</v>
      </c>
      <c r="U32" s="90">
        <v>10005</v>
      </c>
      <c r="V32" s="90">
        <v>10006</v>
      </c>
      <c r="W32" s="90">
        <v>10007</v>
      </c>
      <c r="X32" s="90">
        <v>10008</v>
      </c>
      <c r="Y32" s="90">
        <v>10009</v>
      </c>
      <c r="Z32" s="90">
        <v>10010</v>
      </c>
      <c r="AA32" s="90">
        <v>10011</v>
      </c>
      <c r="AB32" s="88">
        <v>10012</v>
      </c>
      <c r="AC32" s="88">
        <v>10013</v>
      </c>
    </row>
    <row r="33" spans="1:29" s="82" customFormat="1" ht="15.65" hidden="1" customHeight="1" outlineLevel="2" collapsed="1" x14ac:dyDescent="0.35">
      <c r="A33" s="101" t="s">
        <v>213</v>
      </c>
      <c r="B33" s="86" t="s">
        <v>212</v>
      </c>
      <c r="C33" s="71">
        <f t="shared" si="26"/>
        <v>0</v>
      </c>
      <c r="D33" s="85">
        <f t="shared" si="0"/>
        <v>0</v>
      </c>
      <c r="E33" s="98"/>
      <c r="F33" s="97"/>
      <c r="G33" s="97"/>
      <c r="H33" s="97"/>
      <c r="I33" s="97"/>
      <c r="J33" s="97"/>
      <c r="K33" s="97"/>
      <c r="L33" s="97"/>
      <c r="M33" s="97"/>
      <c r="N33" s="97"/>
      <c r="O33" s="97"/>
      <c r="P33" s="96"/>
      <c r="Q33" s="96"/>
      <c r="R33" s="96"/>
      <c r="S33" s="96"/>
      <c r="T33" s="96"/>
      <c r="U33" s="96"/>
      <c r="V33" s="96"/>
      <c r="W33" s="96"/>
      <c r="X33" s="96"/>
      <c r="Y33" s="96"/>
      <c r="Z33" s="96"/>
      <c r="AA33" s="96"/>
      <c r="AB33" s="95"/>
      <c r="AC33" s="95"/>
    </row>
    <row r="34" spans="1:29" s="82" customFormat="1" ht="15.65" hidden="1" customHeight="1" outlineLevel="3" x14ac:dyDescent="0.35">
      <c r="A34" s="100" t="s">
        <v>211</v>
      </c>
      <c r="B34" s="99" t="s">
        <v>210</v>
      </c>
      <c r="C34" s="71">
        <f t="shared" si="26"/>
        <v>0</v>
      </c>
      <c r="D34" s="85">
        <f t="shared" si="0"/>
        <v>0</v>
      </c>
      <c r="E34" s="98"/>
      <c r="F34" s="97"/>
      <c r="G34" s="97"/>
      <c r="H34" s="97"/>
      <c r="I34" s="97"/>
      <c r="J34" s="97"/>
      <c r="K34" s="97"/>
      <c r="L34" s="97"/>
      <c r="M34" s="97"/>
      <c r="N34" s="97"/>
      <c r="O34" s="97"/>
      <c r="P34" s="96"/>
      <c r="Q34" s="96"/>
      <c r="R34" s="96"/>
      <c r="S34" s="96"/>
      <c r="T34" s="96"/>
      <c r="U34" s="96"/>
      <c r="V34" s="96"/>
      <c r="W34" s="96"/>
      <c r="X34" s="96"/>
      <c r="Y34" s="96"/>
      <c r="Z34" s="96"/>
      <c r="AA34" s="96"/>
      <c r="AB34" s="95"/>
      <c r="AC34" s="95"/>
    </row>
    <row r="35" spans="1:29" s="82" customFormat="1" ht="15.65" hidden="1" customHeight="1" outlineLevel="3" x14ac:dyDescent="0.35">
      <c r="A35" s="100" t="s">
        <v>209</v>
      </c>
      <c r="B35" s="99" t="s">
        <v>208</v>
      </c>
      <c r="C35" s="71">
        <f t="shared" si="26"/>
        <v>0</v>
      </c>
      <c r="D35" s="85">
        <f t="shared" ref="D35:D56" si="39">C35/C$3</f>
        <v>0</v>
      </c>
      <c r="E35" s="98"/>
      <c r="F35" s="97"/>
      <c r="G35" s="97"/>
      <c r="H35" s="97"/>
      <c r="I35" s="97"/>
      <c r="J35" s="97"/>
      <c r="K35" s="97"/>
      <c r="L35" s="97"/>
      <c r="M35" s="97"/>
      <c r="N35" s="97"/>
      <c r="O35" s="97"/>
      <c r="P35" s="96"/>
      <c r="Q35" s="96"/>
      <c r="R35" s="96"/>
      <c r="S35" s="96"/>
      <c r="T35" s="96"/>
      <c r="U35" s="96"/>
      <c r="V35" s="96"/>
      <c r="W35" s="96"/>
      <c r="X35" s="96"/>
      <c r="Y35" s="96"/>
      <c r="Z35" s="96"/>
      <c r="AA35" s="96"/>
      <c r="AB35" s="95"/>
      <c r="AC35" s="95"/>
    </row>
    <row r="36" spans="1:29" s="82" customFormat="1" ht="15.65" hidden="1" customHeight="1" outlineLevel="3" x14ac:dyDescent="0.35">
      <c r="A36" s="100" t="s">
        <v>207</v>
      </c>
      <c r="B36" s="99" t="s">
        <v>206</v>
      </c>
      <c r="C36" s="71">
        <f t="shared" si="26"/>
        <v>0</v>
      </c>
      <c r="D36" s="85">
        <f t="shared" si="39"/>
        <v>0</v>
      </c>
      <c r="E36" s="98"/>
      <c r="F36" s="97"/>
      <c r="G36" s="97"/>
      <c r="H36" s="97"/>
      <c r="I36" s="97"/>
      <c r="J36" s="97"/>
      <c r="K36" s="97"/>
      <c r="L36" s="97"/>
      <c r="M36" s="97"/>
      <c r="N36" s="97"/>
      <c r="O36" s="97"/>
      <c r="P36" s="96"/>
      <c r="Q36" s="96"/>
      <c r="R36" s="96"/>
      <c r="S36" s="96"/>
      <c r="T36" s="96"/>
      <c r="U36" s="96"/>
      <c r="V36" s="96"/>
      <c r="W36" s="96"/>
      <c r="X36" s="96"/>
      <c r="Y36" s="96"/>
      <c r="Z36" s="96"/>
      <c r="AA36" s="96"/>
      <c r="AB36" s="95"/>
      <c r="AC36" s="95"/>
    </row>
    <row r="37" spans="1:29" s="65" customFormat="1" ht="15.65" customHeight="1" outlineLevel="1" collapsed="1" x14ac:dyDescent="0.35">
      <c r="A37" s="73" t="s">
        <v>205</v>
      </c>
      <c r="B37" s="72" t="s">
        <v>204</v>
      </c>
      <c r="C37" s="71">
        <f t="shared" si="26"/>
        <v>207727.16</v>
      </c>
      <c r="D37" s="70">
        <f t="shared" si="39"/>
        <v>6.9526744713422906E-3</v>
      </c>
      <c r="E37" s="94">
        <f t="shared" ref="E37:AB37" si="40">SUM(E38:E42)</f>
        <v>32927.160000000003</v>
      </c>
      <c r="F37" s="93">
        <f t="shared" si="40"/>
        <v>7600</v>
      </c>
      <c r="G37" s="93">
        <f t="shared" si="40"/>
        <v>7600</v>
      </c>
      <c r="H37" s="93">
        <f t="shared" si="40"/>
        <v>7600</v>
      </c>
      <c r="I37" s="93">
        <f t="shared" si="40"/>
        <v>7600</v>
      </c>
      <c r="J37" s="93">
        <f t="shared" si="40"/>
        <v>7600</v>
      </c>
      <c r="K37" s="93">
        <f t="shared" si="40"/>
        <v>7600</v>
      </c>
      <c r="L37" s="93">
        <f t="shared" si="40"/>
        <v>7600</v>
      </c>
      <c r="M37" s="93">
        <f t="shared" si="40"/>
        <v>7600</v>
      </c>
      <c r="N37" s="93">
        <f t="shared" si="40"/>
        <v>7600</v>
      </c>
      <c r="O37" s="93">
        <f t="shared" si="40"/>
        <v>7600</v>
      </c>
      <c r="P37" s="92">
        <f t="shared" si="40"/>
        <v>7600</v>
      </c>
      <c r="Q37" s="92">
        <f t="shared" si="40"/>
        <v>7600</v>
      </c>
      <c r="R37" s="92">
        <f t="shared" si="40"/>
        <v>7600</v>
      </c>
      <c r="S37" s="92">
        <f t="shared" si="40"/>
        <v>7600</v>
      </c>
      <c r="T37" s="92">
        <f t="shared" si="40"/>
        <v>7600</v>
      </c>
      <c r="U37" s="92">
        <f t="shared" si="40"/>
        <v>7600</v>
      </c>
      <c r="V37" s="92">
        <f t="shared" si="40"/>
        <v>7600</v>
      </c>
      <c r="W37" s="92">
        <f t="shared" si="40"/>
        <v>7600</v>
      </c>
      <c r="X37" s="92">
        <f t="shared" si="40"/>
        <v>7600</v>
      </c>
      <c r="Y37" s="92">
        <f t="shared" si="40"/>
        <v>7600</v>
      </c>
      <c r="Z37" s="92">
        <f t="shared" si="40"/>
        <v>7600</v>
      </c>
      <c r="AA37" s="92">
        <f t="shared" si="40"/>
        <v>7600</v>
      </c>
      <c r="AB37" s="91">
        <f t="shared" si="40"/>
        <v>7600</v>
      </c>
      <c r="AC37" s="91">
        <f t="shared" ref="AC37" si="41">SUM(AC38:AC42)</f>
        <v>7600</v>
      </c>
    </row>
    <row r="38" spans="1:29" s="82" customFormat="1" ht="15.65" hidden="1" customHeight="1" outlineLevel="2" x14ac:dyDescent="0.35">
      <c r="A38" s="87" t="s">
        <v>203</v>
      </c>
      <c r="B38" s="86" t="s">
        <v>202</v>
      </c>
      <c r="C38" s="71">
        <f t="shared" si="26"/>
        <v>72000</v>
      </c>
      <c r="D38" s="85">
        <f t="shared" si="39"/>
        <v>2.4098560916956885E-3</v>
      </c>
      <c r="E38" s="69">
        <v>3000</v>
      </c>
      <c r="F38" s="69">
        <v>3000</v>
      </c>
      <c r="G38" s="69">
        <v>3000</v>
      </c>
      <c r="H38" s="69">
        <v>3000</v>
      </c>
      <c r="I38" s="69">
        <v>3000</v>
      </c>
      <c r="J38" s="69">
        <v>3000</v>
      </c>
      <c r="K38" s="69">
        <v>3000</v>
      </c>
      <c r="L38" s="69">
        <v>3000</v>
      </c>
      <c r="M38" s="69">
        <v>3000</v>
      </c>
      <c r="N38" s="69">
        <v>3000</v>
      </c>
      <c r="O38" s="69">
        <v>3000</v>
      </c>
      <c r="P38" s="69">
        <v>3000</v>
      </c>
      <c r="Q38" s="69">
        <v>3000</v>
      </c>
      <c r="R38" s="69">
        <v>3000</v>
      </c>
      <c r="S38" s="69">
        <v>3000</v>
      </c>
      <c r="T38" s="69">
        <v>3000</v>
      </c>
      <c r="U38" s="69">
        <v>3000</v>
      </c>
      <c r="V38" s="69">
        <v>3000</v>
      </c>
      <c r="W38" s="69">
        <v>3000</v>
      </c>
      <c r="X38" s="69">
        <v>3000</v>
      </c>
      <c r="Y38" s="69">
        <v>3000</v>
      </c>
      <c r="Z38" s="69">
        <v>3000</v>
      </c>
      <c r="AA38" s="69">
        <v>3000</v>
      </c>
      <c r="AB38" s="74">
        <v>3000</v>
      </c>
      <c r="AC38" s="74">
        <v>3000</v>
      </c>
    </row>
    <row r="39" spans="1:29" s="82" customFormat="1" ht="15.65" hidden="1" customHeight="1" outlineLevel="2" x14ac:dyDescent="0.35">
      <c r="A39" s="87" t="s">
        <v>201</v>
      </c>
      <c r="B39" s="86" t="s">
        <v>200</v>
      </c>
      <c r="C39" s="71">
        <f t="shared" si="26"/>
        <v>0</v>
      </c>
      <c r="D39" s="85">
        <f t="shared" si="39"/>
        <v>0</v>
      </c>
      <c r="E39" s="84"/>
      <c r="F39" s="90"/>
      <c r="G39" s="90"/>
      <c r="H39" s="90"/>
      <c r="I39" s="90"/>
      <c r="J39" s="90"/>
      <c r="K39" s="90"/>
      <c r="L39" s="90"/>
      <c r="M39" s="90"/>
      <c r="N39" s="90"/>
      <c r="O39" s="90"/>
      <c r="P39" s="89"/>
      <c r="Q39" s="89"/>
      <c r="R39" s="89"/>
      <c r="S39" s="89"/>
      <c r="T39" s="89"/>
      <c r="U39" s="89"/>
      <c r="V39" s="89"/>
      <c r="W39" s="89"/>
      <c r="X39" s="89"/>
      <c r="Y39" s="89"/>
      <c r="Z39" s="89"/>
      <c r="AA39" s="89"/>
      <c r="AB39" s="88"/>
      <c r="AC39" s="88"/>
    </row>
    <row r="40" spans="1:29" s="82" customFormat="1" ht="15.65" hidden="1" customHeight="1" outlineLevel="2" x14ac:dyDescent="0.35">
      <c r="A40" s="87" t="s">
        <v>199</v>
      </c>
      <c r="B40" s="86" t="s">
        <v>198</v>
      </c>
      <c r="C40" s="71">
        <f t="shared" si="26"/>
        <v>0</v>
      </c>
      <c r="D40" s="85">
        <f t="shared" si="39"/>
        <v>0</v>
      </c>
      <c r="E40" s="84"/>
      <c r="F40" s="90"/>
      <c r="G40" s="90"/>
      <c r="H40" s="90"/>
      <c r="I40" s="90"/>
      <c r="J40" s="90"/>
      <c r="K40" s="90"/>
      <c r="L40" s="90"/>
      <c r="M40" s="90"/>
      <c r="N40" s="90"/>
      <c r="O40" s="90"/>
      <c r="P40" s="89"/>
      <c r="Q40" s="89"/>
      <c r="R40" s="89"/>
      <c r="S40" s="89"/>
      <c r="T40" s="89"/>
      <c r="U40" s="89"/>
      <c r="V40" s="89"/>
      <c r="W40" s="89"/>
      <c r="X40" s="89"/>
      <c r="Y40" s="89"/>
      <c r="Z40" s="89"/>
      <c r="AA40" s="89"/>
      <c r="AB40" s="88"/>
      <c r="AC40" s="88"/>
    </row>
    <row r="41" spans="1:29" s="82" customFormat="1" ht="15.65" hidden="1" customHeight="1" outlineLevel="2" x14ac:dyDescent="0.35">
      <c r="A41" s="87" t="s">
        <v>197</v>
      </c>
      <c r="B41" s="86" t="s">
        <v>196</v>
      </c>
      <c r="C41" s="71">
        <f t="shared" si="26"/>
        <v>110400</v>
      </c>
      <c r="D41" s="85">
        <f t="shared" si="39"/>
        <v>3.6951126739333887E-3</v>
      </c>
      <c r="E41" s="69">
        <v>4600</v>
      </c>
      <c r="F41" s="69">
        <v>4600</v>
      </c>
      <c r="G41" s="69">
        <v>4600</v>
      </c>
      <c r="H41" s="69">
        <v>4600</v>
      </c>
      <c r="I41" s="69">
        <v>4600</v>
      </c>
      <c r="J41" s="69">
        <v>4600</v>
      </c>
      <c r="K41" s="69">
        <v>4600</v>
      </c>
      <c r="L41" s="69">
        <v>4600</v>
      </c>
      <c r="M41" s="69">
        <v>4600</v>
      </c>
      <c r="N41" s="69">
        <v>4600</v>
      </c>
      <c r="O41" s="69">
        <v>4600</v>
      </c>
      <c r="P41" s="69">
        <v>4600</v>
      </c>
      <c r="Q41" s="69">
        <v>4600</v>
      </c>
      <c r="R41" s="69">
        <v>4600</v>
      </c>
      <c r="S41" s="69">
        <v>4600</v>
      </c>
      <c r="T41" s="69">
        <v>4600</v>
      </c>
      <c r="U41" s="69">
        <v>4600</v>
      </c>
      <c r="V41" s="69">
        <v>4600</v>
      </c>
      <c r="W41" s="69">
        <v>4600</v>
      </c>
      <c r="X41" s="69">
        <v>4600</v>
      </c>
      <c r="Y41" s="69">
        <v>4600</v>
      </c>
      <c r="Z41" s="69">
        <v>4600</v>
      </c>
      <c r="AA41" s="69">
        <v>4600</v>
      </c>
      <c r="AB41" s="74">
        <v>4600</v>
      </c>
      <c r="AC41" s="74">
        <v>4600</v>
      </c>
    </row>
    <row r="42" spans="1:29" s="82" customFormat="1" ht="15.65" hidden="1" customHeight="1" outlineLevel="2" x14ac:dyDescent="0.35">
      <c r="A42" s="87" t="s">
        <v>195</v>
      </c>
      <c r="B42" s="86" t="s">
        <v>194</v>
      </c>
      <c r="C42" s="71">
        <f t="shared" si="26"/>
        <v>25327.16</v>
      </c>
      <c r="D42" s="85">
        <f t="shared" si="39"/>
        <v>8.4770570571321348E-4</v>
      </c>
      <c r="E42" s="69">
        <v>25327.16</v>
      </c>
      <c r="F42" s="90"/>
      <c r="G42" s="90"/>
      <c r="H42" s="90"/>
      <c r="I42" s="90"/>
      <c r="J42" s="90"/>
      <c r="K42" s="90"/>
      <c r="L42" s="90"/>
      <c r="M42" s="69"/>
      <c r="N42" s="90"/>
      <c r="O42" s="90"/>
      <c r="P42" s="89"/>
      <c r="Q42" s="89"/>
      <c r="R42" s="89"/>
      <c r="S42" s="89"/>
      <c r="T42" s="89"/>
      <c r="U42" s="89"/>
      <c r="V42" s="89"/>
      <c r="W42" s="89"/>
      <c r="X42" s="89"/>
      <c r="Y42" s="89"/>
      <c r="Z42" s="89"/>
      <c r="AA42" s="89"/>
      <c r="AB42" s="88"/>
      <c r="AC42" s="88"/>
    </row>
    <row r="43" spans="1:29" s="65" customFormat="1" ht="15.65" customHeight="1" outlineLevel="1" x14ac:dyDescent="0.35">
      <c r="A43" s="73" t="s">
        <v>193</v>
      </c>
      <c r="B43" s="72" t="s">
        <v>192</v>
      </c>
      <c r="C43" s="71">
        <f t="shared" si="26"/>
        <v>0</v>
      </c>
      <c r="D43" s="70">
        <f t="shared" si="39"/>
        <v>0</v>
      </c>
      <c r="E43" s="69"/>
      <c r="F43" s="68"/>
      <c r="G43" s="68"/>
      <c r="H43" s="68"/>
      <c r="I43" s="68"/>
      <c r="J43" s="68"/>
      <c r="K43" s="68"/>
      <c r="L43" s="68"/>
      <c r="M43" s="68"/>
      <c r="N43" s="68"/>
      <c r="O43" s="68"/>
      <c r="P43" s="68"/>
      <c r="Q43" s="68"/>
      <c r="R43" s="68"/>
      <c r="S43" s="68"/>
      <c r="T43" s="68"/>
      <c r="U43" s="68"/>
      <c r="V43" s="68"/>
      <c r="W43" s="68"/>
      <c r="X43" s="68"/>
      <c r="Y43" s="68"/>
      <c r="Z43" s="68"/>
      <c r="AA43" s="68"/>
      <c r="AB43" s="66"/>
      <c r="AC43" s="66"/>
    </row>
    <row r="44" spans="1:29" s="65" customFormat="1" ht="15.65" customHeight="1" outlineLevel="1" collapsed="1" x14ac:dyDescent="0.35">
      <c r="A44" s="73" t="s">
        <v>191</v>
      </c>
      <c r="B44" s="72" t="s">
        <v>190</v>
      </c>
      <c r="C44" s="71">
        <f t="shared" si="26"/>
        <v>120000</v>
      </c>
      <c r="D44" s="70">
        <f t="shared" si="39"/>
        <v>4.0164268194928139E-3</v>
      </c>
      <c r="E44" s="94">
        <f t="shared" ref="E44:AB44" si="42">SUM(E45:E48)</f>
        <v>5000</v>
      </c>
      <c r="F44" s="93">
        <f t="shared" si="42"/>
        <v>5000</v>
      </c>
      <c r="G44" s="93">
        <f t="shared" si="42"/>
        <v>5000</v>
      </c>
      <c r="H44" s="93">
        <f t="shared" si="42"/>
        <v>5000</v>
      </c>
      <c r="I44" s="93">
        <f t="shared" si="42"/>
        <v>5000</v>
      </c>
      <c r="J44" s="93">
        <f t="shared" si="42"/>
        <v>5000</v>
      </c>
      <c r="K44" s="93">
        <f t="shared" si="42"/>
        <v>5000</v>
      </c>
      <c r="L44" s="93">
        <f t="shared" si="42"/>
        <v>5000</v>
      </c>
      <c r="M44" s="93">
        <f t="shared" si="42"/>
        <v>5000</v>
      </c>
      <c r="N44" s="93">
        <f t="shared" si="42"/>
        <v>5000</v>
      </c>
      <c r="O44" s="93">
        <f t="shared" si="42"/>
        <v>5000</v>
      </c>
      <c r="P44" s="92">
        <f t="shared" si="42"/>
        <v>5000</v>
      </c>
      <c r="Q44" s="92">
        <f t="shared" si="42"/>
        <v>5000</v>
      </c>
      <c r="R44" s="92">
        <f t="shared" si="42"/>
        <v>5000</v>
      </c>
      <c r="S44" s="92">
        <f t="shared" si="42"/>
        <v>5000</v>
      </c>
      <c r="T44" s="92">
        <f t="shared" si="42"/>
        <v>5000</v>
      </c>
      <c r="U44" s="92">
        <f t="shared" si="42"/>
        <v>5000</v>
      </c>
      <c r="V44" s="92">
        <f t="shared" si="42"/>
        <v>5000</v>
      </c>
      <c r="W44" s="92">
        <f t="shared" si="42"/>
        <v>5000</v>
      </c>
      <c r="X44" s="92">
        <f t="shared" si="42"/>
        <v>5000</v>
      </c>
      <c r="Y44" s="92">
        <f t="shared" si="42"/>
        <v>5000</v>
      </c>
      <c r="Z44" s="92">
        <f t="shared" si="42"/>
        <v>5000</v>
      </c>
      <c r="AA44" s="92">
        <f t="shared" si="42"/>
        <v>5000</v>
      </c>
      <c r="AB44" s="91">
        <f t="shared" si="42"/>
        <v>5000</v>
      </c>
      <c r="AC44" s="91">
        <f t="shared" ref="AC44" si="43">SUM(AC45:AC48)</f>
        <v>5001</v>
      </c>
    </row>
    <row r="45" spans="1:29" s="82" customFormat="1" ht="15.65" hidden="1" customHeight="1" outlineLevel="2" x14ac:dyDescent="0.35">
      <c r="A45" s="87" t="s">
        <v>189</v>
      </c>
      <c r="B45" s="86" t="s">
        <v>188</v>
      </c>
      <c r="C45" s="71">
        <f t="shared" si="26"/>
        <v>0</v>
      </c>
      <c r="D45" s="85">
        <f t="shared" si="39"/>
        <v>0</v>
      </c>
      <c r="E45" s="84"/>
      <c r="F45" s="90"/>
      <c r="G45" s="90"/>
      <c r="H45" s="90"/>
      <c r="I45" s="90"/>
      <c r="J45" s="90"/>
      <c r="K45" s="90"/>
      <c r="L45" s="90"/>
      <c r="M45" s="90"/>
      <c r="N45" s="90"/>
      <c r="O45" s="90"/>
      <c r="P45" s="89"/>
      <c r="Q45" s="89"/>
      <c r="R45" s="89"/>
      <c r="S45" s="89"/>
      <c r="T45" s="89"/>
      <c r="U45" s="89"/>
      <c r="V45" s="89"/>
      <c r="W45" s="89"/>
      <c r="X45" s="89"/>
      <c r="Y45" s="89"/>
      <c r="Z45" s="89"/>
      <c r="AA45" s="89"/>
      <c r="AB45" s="88"/>
      <c r="AC45" s="88"/>
    </row>
    <row r="46" spans="1:29" s="82" customFormat="1" ht="15.65" hidden="1" customHeight="1" outlineLevel="2" x14ac:dyDescent="0.35">
      <c r="A46" s="87" t="s">
        <v>187</v>
      </c>
      <c r="B46" s="86" t="s">
        <v>186</v>
      </c>
      <c r="C46" s="71">
        <f t="shared" si="26"/>
        <v>0</v>
      </c>
      <c r="D46" s="85">
        <f t="shared" si="39"/>
        <v>0</v>
      </c>
      <c r="E46" s="84"/>
      <c r="F46" s="90"/>
      <c r="G46" s="90"/>
      <c r="H46" s="90"/>
      <c r="I46" s="90"/>
      <c r="J46" s="90"/>
      <c r="K46" s="90"/>
      <c r="L46" s="90"/>
      <c r="M46" s="90"/>
      <c r="N46" s="90"/>
      <c r="O46" s="90"/>
      <c r="P46" s="89"/>
      <c r="Q46" s="89"/>
      <c r="R46" s="89"/>
      <c r="S46" s="89"/>
      <c r="T46" s="89"/>
      <c r="U46" s="89"/>
      <c r="V46" s="89"/>
      <c r="W46" s="89"/>
      <c r="X46" s="89"/>
      <c r="Y46" s="89"/>
      <c r="Z46" s="89"/>
      <c r="AA46" s="89"/>
      <c r="AB46" s="88"/>
      <c r="AC46" s="88"/>
    </row>
    <row r="47" spans="1:29" s="82" customFormat="1" ht="15.65" hidden="1" customHeight="1" outlineLevel="2" x14ac:dyDescent="0.35">
      <c r="A47" s="87" t="s">
        <v>185</v>
      </c>
      <c r="B47" s="86" t="s">
        <v>184</v>
      </c>
      <c r="C47" s="71">
        <f t="shared" si="26"/>
        <v>120000</v>
      </c>
      <c r="D47" s="85">
        <f t="shared" si="39"/>
        <v>4.0164268194928139E-3</v>
      </c>
      <c r="E47" s="84">
        <v>5000</v>
      </c>
      <c r="F47" s="84">
        <v>5000</v>
      </c>
      <c r="G47" s="84">
        <v>5000</v>
      </c>
      <c r="H47" s="84">
        <v>5000</v>
      </c>
      <c r="I47" s="84">
        <v>5000</v>
      </c>
      <c r="J47" s="84">
        <v>5000</v>
      </c>
      <c r="K47" s="84">
        <v>5000</v>
      </c>
      <c r="L47" s="84">
        <v>5000</v>
      </c>
      <c r="M47" s="84">
        <v>5000</v>
      </c>
      <c r="N47" s="84">
        <v>5000</v>
      </c>
      <c r="O47" s="84">
        <v>5000</v>
      </c>
      <c r="P47" s="84">
        <v>5000</v>
      </c>
      <c r="Q47" s="84">
        <v>5000</v>
      </c>
      <c r="R47" s="84">
        <v>5000</v>
      </c>
      <c r="S47" s="84">
        <v>5000</v>
      </c>
      <c r="T47" s="84">
        <v>5000</v>
      </c>
      <c r="U47" s="84">
        <v>5000</v>
      </c>
      <c r="V47" s="84">
        <v>5000</v>
      </c>
      <c r="W47" s="84">
        <v>5000</v>
      </c>
      <c r="X47" s="84">
        <v>5000</v>
      </c>
      <c r="Y47" s="84">
        <v>5000</v>
      </c>
      <c r="Z47" s="84">
        <v>5000</v>
      </c>
      <c r="AA47" s="84">
        <v>5000</v>
      </c>
      <c r="AB47" s="83">
        <v>5000</v>
      </c>
      <c r="AC47" s="83">
        <v>5001</v>
      </c>
    </row>
    <row r="48" spans="1:29" s="82" customFormat="1" ht="15.65" hidden="1" customHeight="1" outlineLevel="2" x14ac:dyDescent="0.35">
      <c r="A48" s="87" t="s">
        <v>183</v>
      </c>
      <c r="B48" s="86" t="s">
        <v>182</v>
      </c>
      <c r="C48" s="71">
        <f t="shared" si="26"/>
        <v>0</v>
      </c>
      <c r="D48" s="85">
        <f t="shared" si="39"/>
        <v>0</v>
      </c>
      <c r="E48" s="84"/>
      <c r="F48" s="84"/>
      <c r="G48" s="84"/>
      <c r="H48" s="84"/>
      <c r="I48" s="84"/>
      <c r="J48" s="84"/>
      <c r="K48" s="84"/>
      <c r="L48" s="84"/>
      <c r="M48" s="84"/>
      <c r="N48" s="84"/>
      <c r="O48" s="84"/>
      <c r="P48" s="84"/>
      <c r="Q48" s="84"/>
      <c r="R48" s="84"/>
      <c r="S48" s="84"/>
      <c r="T48" s="84"/>
      <c r="U48" s="84"/>
      <c r="V48" s="84"/>
      <c r="W48" s="84"/>
      <c r="X48" s="84"/>
      <c r="Y48" s="84"/>
      <c r="Z48" s="84"/>
      <c r="AA48" s="84"/>
      <c r="AB48" s="83"/>
      <c r="AC48" s="83"/>
    </row>
    <row r="49" spans="1:30" s="65" customFormat="1" ht="15.65" customHeight="1" outlineLevel="1" x14ac:dyDescent="0.35">
      <c r="A49" s="73" t="s">
        <v>181</v>
      </c>
      <c r="B49" s="72" t="s">
        <v>180</v>
      </c>
      <c r="C49" s="71">
        <f t="shared" si="26"/>
        <v>0</v>
      </c>
      <c r="D49" s="70">
        <f t="shared" si="39"/>
        <v>0</v>
      </c>
      <c r="E49" s="69"/>
      <c r="F49" s="68"/>
      <c r="G49" s="68"/>
      <c r="H49" s="68"/>
      <c r="I49" s="68"/>
      <c r="J49" s="68"/>
      <c r="K49" s="68"/>
      <c r="L49" s="68"/>
      <c r="M49" s="68"/>
      <c r="N49" s="68"/>
      <c r="O49" s="68"/>
      <c r="P49" s="67"/>
      <c r="Q49" s="67"/>
      <c r="R49" s="67"/>
      <c r="S49" s="67"/>
      <c r="T49" s="67"/>
      <c r="U49" s="67"/>
      <c r="V49" s="67"/>
      <c r="W49" s="67"/>
      <c r="X49" s="67"/>
      <c r="Y49" s="67"/>
      <c r="Z49" s="67"/>
      <c r="AA49" s="67"/>
      <c r="AB49" s="66"/>
      <c r="AC49" s="66"/>
    </row>
    <row r="50" spans="1:30" s="46" customFormat="1" x14ac:dyDescent="0.35">
      <c r="A50" s="45" t="s">
        <v>179</v>
      </c>
      <c r="B50" s="81" t="s">
        <v>171</v>
      </c>
      <c r="C50" s="80">
        <f t="shared" si="26"/>
        <v>1195092.1094103574</v>
      </c>
      <c r="D50" s="79">
        <f t="shared" si="39"/>
        <v>0.04</v>
      </c>
      <c r="E50" s="78">
        <f t="shared" ref="E50:AB50" si="44">SUM(E51:E54)</f>
        <v>28000</v>
      </c>
      <c r="F50" s="77">
        <f t="shared" si="44"/>
        <v>29400</v>
      </c>
      <c r="G50" s="77">
        <f t="shared" si="44"/>
        <v>30870</v>
      </c>
      <c r="H50" s="77">
        <f t="shared" si="44"/>
        <v>32413.5</v>
      </c>
      <c r="I50" s="77">
        <f t="shared" si="44"/>
        <v>34034.175000000003</v>
      </c>
      <c r="J50" s="77">
        <f t="shared" si="44"/>
        <v>35735.883750000001</v>
      </c>
      <c r="K50" s="77">
        <f t="shared" si="44"/>
        <v>37522.677937500004</v>
      </c>
      <c r="L50" s="77">
        <f t="shared" si="44"/>
        <v>39398.811834375003</v>
      </c>
      <c r="M50" s="77">
        <f t="shared" si="44"/>
        <v>41368.75242609375</v>
      </c>
      <c r="N50" s="77">
        <f t="shared" si="44"/>
        <v>43437.190047398442</v>
      </c>
      <c r="O50" s="77">
        <f t="shared" si="44"/>
        <v>45609.049549768366</v>
      </c>
      <c r="P50" s="76">
        <f t="shared" si="44"/>
        <v>47889.502027256785</v>
      </c>
      <c r="Q50" s="76">
        <f t="shared" si="44"/>
        <v>50283.977128619626</v>
      </c>
      <c r="R50" s="76">
        <f t="shared" si="44"/>
        <v>52798.175985050613</v>
      </c>
      <c r="S50" s="76">
        <f t="shared" si="44"/>
        <v>55438.084784303144</v>
      </c>
      <c r="T50" s="76">
        <f t="shared" si="44"/>
        <v>58209.989023518305</v>
      </c>
      <c r="U50" s="76">
        <f t="shared" si="44"/>
        <v>61120.488474694219</v>
      </c>
      <c r="V50" s="76">
        <f t="shared" si="44"/>
        <v>64176.512898428933</v>
      </c>
      <c r="W50" s="76">
        <f t="shared" si="44"/>
        <v>67385.338543350386</v>
      </c>
      <c r="X50" s="76">
        <f t="shared" si="44"/>
        <v>68000</v>
      </c>
      <c r="Y50" s="76">
        <f t="shared" si="44"/>
        <v>68000</v>
      </c>
      <c r="Z50" s="76">
        <f t="shared" si="44"/>
        <v>68000</v>
      </c>
      <c r="AA50" s="76">
        <f t="shared" si="44"/>
        <v>68000</v>
      </c>
      <c r="AB50" s="75">
        <f t="shared" si="44"/>
        <v>68000</v>
      </c>
      <c r="AC50" s="75">
        <f t="shared" ref="AC50" si="45">SUM(AC51:AC54)</f>
        <v>68000.040000000008</v>
      </c>
    </row>
    <row r="51" spans="1:30" s="65" customFormat="1" outlineLevel="1" x14ac:dyDescent="0.35">
      <c r="A51" s="73" t="s">
        <v>178</v>
      </c>
      <c r="B51" s="72" t="s">
        <v>177</v>
      </c>
      <c r="C51" s="71">
        <f t="shared" si="26"/>
        <v>1195092.1094103574</v>
      </c>
      <c r="D51" s="70">
        <f t="shared" si="39"/>
        <v>0.04</v>
      </c>
      <c r="E51" s="69">
        <f t="shared" ref="E51:AB51" si="46">E3*4%</f>
        <v>28000</v>
      </c>
      <c r="F51" s="69">
        <f t="shared" si="46"/>
        <v>29400</v>
      </c>
      <c r="G51" s="69">
        <f t="shared" si="46"/>
        <v>30870</v>
      </c>
      <c r="H51" s="69">
        <f t="shared" si="46"/>
        <v>32413.5</v>
      </c>
      <c r="I51" s="69">
        <f t="shared" si="46"/>
        <v>34034.175000000003</v>
      </c>
      <c r="J51" s="69">
        <f t="shared" si="46"/>
        <v>35735.883750000001</v>
      </c>
      <c r="K51" s="69">
        <f t="shared" si="46"/>
        <v>37522.677937500004</v>
      </c>
      <c r="L51" s="69">
        <f t="shared" si="46"/>
        <v>39398.811834375003</v>
      </c>
      <c r="M51" s="69">
        <f t="shared" si="46"/>
        <v>41368.75242609375</v>
      </c>
      <c r="N51" s="69">
        <f t="shared" si="46"/>
        <v>43437.190047398442</v>
      </c>
      <c r="O51" s="69">
        <f t="shared" si="46"/>
        <v>45609.049549768366</v>
      </c>
      <c r="P51" s="69">
        <f t="shared" si="46"/>
        <v>47889.502027256785</v>
      </c>
      <c r="Q51" s="69">
        <f t="shared" si="46"/>
        <v>50283.977128619626</v>
      </c>
      <c r="R51" s="69">
        <f t="shared" si="46"/>
        <v>52798.175985050613</v>
      </c>
      <c r="S51" s="69">
        <f t="shared" si="46"/>
        <v>55438.084784303144</v>
      </c>
      <c r="T51" s="69">
        <f t="shared" si="46"/>
        <v>58209.989023518305</v>
      </c>
      <c r="U51" s="69">
        <f t="shared" si="46"/>
        <v>61120.488474694219</v>
      </c>
      <c r="V51" s="69">
        <f t="shared" si="46"/>
        <v>64176.512898428933</v>
      </c>
      <c r="W51" s="69">
        <f t="shared" si="46"/>
        <v>67385.338543350386</v>
      </c>
      <c r="X51" s="69">
        <f t="shared" si="46"/>
        <v>68000</v>
      </c>
      <c r="Y51" s="69">
        <f t="shared" si="46"/>
        <v>68000</v>
      </c>
      <c r="Z51" s="69">
        <f t="shared" si="46"/>
        <v>68000</v>
      </c>
      <c r="AA51" s="69">
        <f t="shared" si="46"/>
        <v>68000</v>
      </c>
      <c r="AB51" s="74">
        <f t="shared" si="46"/>
        <v>68000</v>
      </c>
      <c r="AC51" s="74">
        <f t="shared" ref="AC51" si="47">AC3*4%</f>
        <v>68000.040000000008</v>
      </c>
    </row>
    <row r="52" spans="1:30" s="65" customFormat="1" outlineLevel="1" x14ac:dyDescent="0.35">
      <c r="A52" s="73" t="s">
        <v>176</v>
      </c>
      <c r="B52" s="72" t="s">
        <v>175</v>
      </c>
      <c r="C52" s="71">
        <f t="shared" si="26"/>
        <v>0</v>
      </c>
      <c r="D52" s="70">
        <f t="shared" si="39"/>
        <v>0</v>
      </c>
      <c r="E52" s="69"/>
      <c r="F52" s="68"/>
      <c r="G52" s="68"/>
      <c r="H52" s="68"/>
      <c r="I52" s="68"/>
      <c r="J52" s="68"/>
      <c r="K52" s="68"/>
      <c r="L52" s="68"/>
      <c r="M52" s="68"/>
      <c r="N52" s="68"/>
      <c r="O52" s="68"/>
      <c r="P52" s="67"/>
      <c r="Q52" s="67"/>
      <c r="R52" s="67"/>
      <c r="S52" s="67"/>
      <c r="T52" s="67"/>
      <c r="U52" s="67"/>
      <c r="V52" s="67"/>
      <c r="W52" s="67"/>
      <c r="X52" s="67"/>
      <c r="Y52" s="67"/>
      <c r="Z52" s="67"/>
      <c r="AA52" s="67"/>
      <c r="AB52" s="66"/>
      <c r="AC52" s="66"/>
    </row>
    <row r="53" spans="1:30" s="65" customFormat="1" outlineLevel="1" x14ac:dyDescent="0.35">
      <c r="A53" s="73" t="s">
        <v>174</v>
      </c>
      <c r="B53" s="72" t="s">
        <v>173</v>
      </c>
      <c r="C53" s="71">
        <f t="shared" si="26"/>
        <v>0</v>
      </c>
      <c r="D53" s="70">
        <f t="shared" si="39"/>
        <v>0</v>
      </c>
      <c r="E53" s="69"/>
      <c r="F53" s="68"/>
      <c r="G53" s="68"/>
      <c r="H53" s="68"/>
      <c r="I53" s="68"/>
      <c r="J53" s="68"/>
      <c r="K53" s="68"/>
      <c r="L53" s="68"/>
      <c r="M53" s="68"/>
      <c r="N53" s="68"/>
      <c r="O53" s="68"/>
      <c r="P53" s="67"/>
      <c r="Q53" s="67"/>
      <c r="R53" s="67"/>
      <c r="S53" s="67"/>
      <c r="T53" s="67"/>
      <c r="U53" s="67"/>
      <c r="V53" s="67"/>
      <c r="W53" s="67"/>
      <c r="X53" s="67"/>
      <c r="Y53" s="67"/>
      <c r="Z53" s="67"/>
      <c r="AA53" s="67"/>
      <c r="AB53" s="66"/>
      <c r="AC53" s="66"/>
    </row>
    <row r="54" spans="1:30" s="65" customFormat="1" outlineLevel="1" x14ac:dyDescent="0.35">
      <c r="A54" s="73" t="s">
        <v>172</v>
      </c>
      <c r="B54" s="72" t="s">
        <v>171</v>
      </c>
      <c r="C54" s="71">
        <f t="shared" si="26"/>
        <v>0</v>
      </c>
      <c r="D54" s="70">
        <f t="shared" si="39"/>
        <v>0</v>
      </c>
      <c r="E54" s="69"/>
      <c r="F54" s="68"/>
      <c r="G54" s="68"/>
      <c r="H54" s="68"/>
      <c r="I54" s="68"/>
      <c r="J54" s="68"/>
      <c r="K54" s="68"/>
      <c r="L54" s="68"/>
      <c r="M54" s="68"/>
      <c r="N54" s="68"/>
      <c r="O54" s="68"/>
      <c r="P54" s="67"/>
      <c r="Q54" s="67"/>
      <c r="R54" s="67"/>
      <c r="S54" s="67"/>
      <c r="T54" s="67"/>
      <c r="U54" s="67"/>
      <c r="V54" s="67"/>
      <c r="W54" s="67"/>
      <c r="X54" s="67"/>
      <c r="Y54" s="67"/>
      <c r="Z54" s="67"/>
      <c r="AA54" s="67"/>
      <c r="AB54" s="66"/>
      <c r="AC54" s="66"/>
    </row>
    <row r="55" spans="1:30" s="46" customFormat="1" ht="16" thickBot="1" x14ac:dyDescent="0.4">
      <c r="A55" s="45" t="s">
        <v>170</v>
      </c>
      <c r="B55" s="64" t="s">
        <v>169</v>
      </c>
      <c r="C55" s="63">
        <f>SUM(E55:P55)</f>
        <v>0</v>
      </c>
      <c r="D55" s="62">
        <f t="shared" si="39"/>
        <v>0</v>
      </c>
      <c r="E55" s="61"/>
      <c r="F55" s="60"/>
      <c r="G55" s="60"/>
      <c r="H55" s="60"/>
      <c r="I55" s="60"/>
      <c r="J55" s="60"/>
      <c r="K55" s="60"/>
      <c r="L55" s="60"/>
      <c r="M55" s="60"/>
      <c r="N55" s="60"/>
      <c r="O55" s="60"/>
      <c r="P55" s="59"/>
      <c r="Q55" s="59"/>
      <c r="R55" s="59"/>
      <c r="S55" s="59"/>
      <c r="T55" s="59"/>
      <c r="U55" s="59"/>
      <c r="V55" s="59"/>
      <c r="W55" s="59"/>
      <c r="X55" s="59"/>
      <c r="Y55" s="59"/>
      <c r="Z55" s="59"/>
      <c r="AA55" s="59"/>
      <c r="AB55" s="58"/>
      <c r="AC55" s="58"/>
    </row>
    <row r="56" spans="1:30" s="46" customFormat="1" ht="16" thickBot="1" x14ac:dyDescent="0.4">
      <c r="A56" s="45" t="s">
        <v>168</v>
      </c>
      <c r="B56" s="57" t="s">
        <v>167</v>
      </c>
      <c r="C56" s="56">
        <f>SUM(E56:AB56)</f>
        <v>5778176.5933750235</v>
      </c>
      <c r="D56" s="55">
        <f t="shared" si="39"/>
        <v>0.19339686197830891</v>
      </c>
      <c r="E56" s="54">
        <f t="shared" ref="E56:AB56" si="48">E14-E15-E25-E50-E55</f>
        <v>55153.53230769228</v>
      </c>
      <c r="F56" s="54">
        <f t="shared" si="48"/>
        <v>91384.726923076931</v>
      </c>
      <c r="G56" s="54">
        <f t="shared" si="48"/>
        <v>102833.96326923079</v>
      </c>
      <c r="H56" s="54">
        <f t="shared" si="48"/>
        <v>114855.66143269226</v>
      </c>
      <c r="I56" s="54">
        <f t="shared" si="48"/>
        <v>107478.44450432692</v>
      </c>
      <c r="J56" s="54">
        <f t="shared" si="48"/>
        <v>140732.36672954334</v>
      </c>
      <c r="K56" s="54">
        <f t="shared" si="48"/>
        <v>154648.98506602045</v>
      </c>
      <c r="L56" s="54">
        <f t="shared" si="48"/>
        <v>166761.43431932153</v>
      </c>
      <c r="M56" s="54">
        <f t="shared" si="48"/>
        <v>184604.50603528746</v>
      </c>
      <c r="N56" s="54">
        <f t="shared" si="48"/>
        <v>180714.7313370519</v>
      </c>
      <c r="O56" s="54">
        <f t="shared" si="48"/>
        <v>217630.46790390447</v>
      </c>
      <c r="P56" s="54">
        <f t="shared" si="48"/>
        <v>235391.99129909984</v>
      </c>
      <c r="Q56" s="54">
        <f t="shared" si="48"/>
        <v>253812.40916115901</v>
      </c>
      <c r="R56" s="54">
        <f t="shared" si="48"/>
        <v>271381.12961921713</v>
      </c>
      <c r="S56" s="54">
        <f t="shared" si="48"/>
        <v>289828.386100178</v>
      </c>
      <c r="T56" s="54">
        <f t="shared" si="48"/>
        <v>309198.10540518689</v>
      </c>
      <c r="U56" s="54">
        <f t="shared" si="48"/>
        <v>309536.41067544621</v>
      </c>
      <c r="V56" s="54">
        <f t="shared" si="48"/>
        <v>350891.73120921862</v>
      </c>
      <c r="W56" s="54">
        <f t="shared" si="48"/>
        <v>373314.91776967939</v>
      </c>
      <c r="X56" s="54">
        <f t="shared" si="48"/>
        <v>377608.53846153844</v>
      </c>
      <c r="Y56" s="54">
        <f t="shared" si="48"/>
        <v>377606.53846153844</v>
      </c>
      <c r="Z56" s="54">
        <f t="shared" si="48"/>
        <v>357604.53846153844</v>
      </c>
      <c r="AA56" s="53">
        <f t="shared" si="48"/>
        <v>377602.53846153844</v>
      </c>
      <c r="AB56" s="52">
        <f t="shared" si="48"/>
        <v>377600.53846153844</v>
      </c>
      <c r="AC56" s="52">
        <f t="shared" ref="AC56" si="49">AC14-AC15-AC25-AC50-AC55</f>
        <v>377596.81800538476</v>
      </c>
      <c r="AD56" s="51"/>
    </row>
    <row r="57" spans="1:30" s="46" customFormat="1" ht="13.4" customHeight="1" thickBot="1" x14ac:dyDescent="0.4">
      <c r="A57" s="45"/>
      <c r="B57" s="50"/>
      <c r="C57" s="49"/>
      <c r="D57" s="48"/>
      <c r="E57" s="47"/>
      <c r="F57" s="47"/>
      <c r="G57" s="47"/>
      <c r="H57" s="47"/>
      <c r="I57" s="47"/>
      <c r="J57" s="47"/>
      <c r="K57" s="47"/>
      <c r="L57" s="47"/>
      <c r="M57" s="47"/>
      <c r="N57" s="47"/>
      <c r="O57" s="47"/>
      <c r="P57" s="47"/>
    </row>
    <row r="58" spans="1:30" ht="19" thickBot="1" x14ac:dyDescent="0.5">
      <c r="A58" s="45" t="s">
        <v>166</v>
      </c>
      <c r="B58" s="44" t="s">
        <v>40</v>
      </c>
      <c r="C58" s="43"/>
      <c r="D58" s="43"/>
      <c r="E58" s="42">
        <f>-Проект!C10</f>
        <v>-5926527.9900000002</v>
      </c>
      <c r="F58" s="42">
        <f t="shared" ref="F58:AC58" si="50">E58+F56</f>
        <v>-5835143.2630769229</v>
      </c>
      <c r="G58" s="42">
        <f t="shared" si="50"/>
        <v>-5732309.2998076919</v>
      </c>
      <c r="H58" s="42">
        <f t="shared" si="50"/>
        <v>-5617453.6383750001</v>
      </c>
      <c r="I58" s="42">
        <f t="shared" si="50"/>
        <v>-5509975.193870673</v>
      </c>
      <c r="J58" s="42">
        <f t="shared" si="50"/>
        <v>-5369242.8271411294</v>
      </c>
      <c r="K58" s="42">
        <f t="shared" si="50"/>
        <v>-5214593.8420751086</v>
      </c>
      <c r="L58" s="42">
        <f t="shared" si="50"/>
        <v>-5047832.4077557866</v>
      </c>
      <c r="M58" s="42">
        <f t="shared" si="50"/>
        <v>-4863227.9017204987</v>
      </c>
      <c r="N58" s="42">
        <f t="shared" si="50"/>
        <v>-4682513.1703834468</v>
      </c>
      <c r="O58" s="42">
        <f t="shared" si="50"/>
        <v>-4464882.7024795422</v>
      </c>
      <c r="P58" s="42">
        <f t="shared" si="50"/>
        <v>-4229490.711180442</v>
      </c>
      <c r="Q58" s="42">
        <f t="shared" si="50"/>
        <v>-3975678.3020192832</v>
      </c>
      <c r="R58" s="42">
        <f t="shared" si="50"/>
        <v>-3704297.1724000662</v>
      </c>
      <c r="S58" s="42">
        <f t="shared" si="50"/>
        <v>-3414468.786299888</v>
      </c>
      <c r="T58" s="42">
        <f t="shared" si="50"/>
        <v>-3105270.6808947013</v>
      </c>
      <c r="U58" s="42">
        <f t="shared" si="50"/>
        <v>-2795734.2702192552</v>
      </c>
      <c r="V58" s="42">
        <f t="shared" si="50"/>
        <v>-2444842.5390100367</v>
      </c>
      <c r="W58" s="42">
        <f t="shared" si="50"/>
        <v>-2071527.6212403574</v>
      </c>
      <c r="X58" s="42">
        <f t="shared" si="50"/>
        <v>-1693919.0827788189</v>
      </c>
      <c r="Y58" s="42">
        <f t="shared" si="50"/>
        <v>-1316312.5443172804</v>
      </c>
      <c r="Z58" s="42">
        <f t="shared" si="50"/>
        <v>-958708.00585574191</v>
      </c>
      <c r="AA58" s="42">
        <f t="shared" si="50"/>
        <v>-581105.46739420341</v>
      </c>
      <c r="AB58" s="42">
        <f t="shared" si="50"/>
        <v>-203504.92893266497</v>
      </c>
      <c r="AC58" s="42">
        <f t="shared" si="50"/>
        <v>174091.88907271979</v>
      </c>
    </row>
    <row r="59" spans="1:30" s="36" customFormat="1" x14ac:dyDescent="0.35">
      <c r="A59" s="41"/>
      <c r="B59" s="40"/>
      <c r="C59" s="38"/>
      <c r="D59" s="39"/>
      <c r="E59" s="38"/>
      <c r="F59" s="38"/>
      <c r="G59" s="38"/>
      <c r="H59" s="38"/>
      <c r="I59" s="38"/>
      <c r="J59" s="38"/>
      <c r="K59" s="38"/>
      <c r="L59" s="38"/>
      <c r="M59" s="38"/>
      <c r="N59" s="38"/>
      <c r="O59" s="38"/>
      <c r="P59" s="38"/>
    </row>
    <row r="60" spans="1:30" s="36" customFormat="1" ht="18.5" x14ac:dyDescent="0.45">
      <c r="A60" s="41"/>
      <c r="B60" s="40"/>
      <c r="C60" s="38"/>
      <c r="D60" s="39"/>
      <c r="E60" s="38"/>
      <c r="F60" s="38"/>
      <c r="G60" s="38"/>
      <c r="H60" s="38"/>
      <c r="I60" s="38"/>
      <c r="J60" s="38"/>
      <c r="K60" s="38"/>
      <c r="L60" s="38"/>
      <c r="M60" s="38"/>
      <c r="N60" s="38"/>
      <c r="O60" s="38"/>
      <c r="P60" s="38"/>
      <c r="AC60" s="37" t="s">
        <v>41</v>
      </c>
    </row>
    <row r="62" spans="1:30" s="32" customFormat="1" x14ac:dyDescent="0.35">
      <c r="A62" s="35"/>
      <c r="B62" s="33">
        <v>1</v>
      </c>
      <c r="C62" s="33">
        <v>170</v>
      </c>
      <c r="D62" s="33">
        <v>171</v>
      </c>
      <c r="E62" s="33">
        <v>172</v>
      </c>
      <c r="F62" s="33"/>
      <c r="G62" s="33"/>
      <c r="H62" s="33"/>
      <c r="I62" s="33"/>
      <c r="J62" s="34"/>
      <c r="K62" s="33"/>
      <c r="L62" s="33"/>
      <c r="M62" s="33"/>
      <c r="N62" s="33"/>
      <c r="O62" s="33"/>
      <c r="P62" s="33"/>
    </row>
    <row r="63" spans="1:30" x14ac:dyDescent="0.35">
      <c r="F63" s="31"/>
      <c r="H63" s="31"/>
    </row>
    <row r="65" spans="5:8" x14ac:dyDescent="0.35">
      <c r="E65" s="31"/>
      <c r="F65" s="31"/>
      <c r="G65" s="31"/>
      <c r="H65" s="31"/>
    </row>
  </sheetData>
  <mergeCells count="3">
    <mergeCell ref="C1:D1"/>
    <mergeCell ref="A1:A2"/>
    <mergeCell ref="B1:B2"/>
  </mergeCells>
  <phoneticPr fontId="25" type="noConversion"/>
  <pageMargins left="0.7" right="0.7" top="0.75" bottom="0.75" header="0.3" footer="0.3"/>
  <pageSetup paperSize="9" scale="1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17"/>
  <sheetViews>
    <sheetView topLeftCell="A7" zoomScale="70" zoomScaleNormal="70" workbookViewId="0">
      <selection activeCell="B26" sqref="B26"/>
    </sheetView>
  </sheetViews>
  <sheetFormatPr defaultRowHeight="15.5" x14ac:dyDescent="0.35"/>
  <cols>
    <col min="1" max="1" width="9.54296875" style="2" customWidth="1"/>
    <col min="2" max="2" width="71" style="2" bestFit="1" customWidth="1"/>
    <col min="3" max="3" width="13.54296875" style="2" customWidth="1"/>
    <col min="4" max="256" width="9.1796875" style="2"/>
    <col min="257" max="257" width="6.453125" style="2" bestFit="1" customWidth="1"/>
    <col min="258" max="258" width="68.453125" style="2" customWidth="1"/>
    <col min="259" max="259" width="12.453125" style="2" bestFit="1" customWidth="1"/>
    <col min="260" max="512" width="9.1796875" style="2"/>
    <col min="513" max="513" width="6.453125" style="2" bestFit="1" customWidth="1"/>
    <col min="514" max="514" width="68.453125" style="2" customWidth="1"/>
    <col min="515" max="515" width="12.453125" style="2" bestFit="1" customWidth="1"/>
    <col min="516" max="768" width="9.1796875" style="2"/>
    <col min="769" max="769" width="6.453125" style="2" bestFit="1" customWidth="1"/>
    <col min="770" max="770" width="68.453125" style="2" customWidth="1"/>
    <col min="771" max="771" width="12.453125" style="2" bestFit="1" customWidth="1"/>
    <col min="772" max="1024" width="9.1796875" style="2"/>
    <col min="1025" max="1025" width="6.453125" style="2" bestFit="1" customWidth="1"/>
    <col min="1026" max="1026" width="68.453125" style="2" customWidth="1"/>
    <col min="1027" max="1027" width="12.453125" style="2" bestFit="1" customWidth="1"/>
    <col min="1028" max="1280" width="9.1796875" style="2"/>
    <col min="1281" max="1281" width="6.453125" style="2" bestFit="1" customWidth="1"/>
    <col min="1282" max="1282" width="68.453125" style="2" customWidth="1"/>
    <col min="1283" max="1283" width="12.453125" style="2" bestFit="1" customWidth="1"/>
    <col min="1284" max="1536" width="9.1796875" style="2"/>
    <col min="1537" max="1537" width="6.453125" style="2" bestFit="1" customWidth="1"/>
    <col min="1538" max="1538" width="68.453125" style="2" customWidth="1"/>
    <col min="1539" max="1539" width="12.453125" style="2" bestFit="1" customWidth="1"/>
    <col min="1540" max="1792" width="9.1796875" style="2"/>
    <col min="1793" max="1793" width="6.453125" style="2" bestFit="1" customWidth="1"/>
    <col min="1794" max="1794" width="68.453125" style="2" customWidth="1"/>
    <col min="1795" max="1795" width="12.453125" style="2" bestFit="1" customWidth="1"/>
    <col min="1796" max="2048" width="9.1796875" style="2"/>
    <col min="2049" max="2049" width="6.453125" style="2" bestFit="1" customWidth="1"/>
    <col min="2050" max="2050" width="68.453125" style="2" customWidth="1"/>
    <col min="2051" max="2051" width="12.453125" style="2" bestFit="1" customWidth="1"/>
    <col min="2052" max="2304" width="9.1796875" style="2"/>
    <col min="2305" max="2305" width="6.453125" style="2" bestFit="1" customWidth="1"/>
    <col min="2306" max="2306" width="68.453125" style="2" customWidth="1"/>
    <col min="2307" max="2307" width="12.453125" style="2" bestFit="1" customWidth="1"/>
    <col min="2308" max="2560" width="9.1796875" style="2"/>
    <col min="2561" max="2561" width="6.453125" style="2" bestFit="1" customWidth="1"/>
    <col min="2562" max="2562" width="68.453125" style="2" customWidth="1"/>
    <col min="2563" max="2563" width="12.453125" style="2" bestFit="1" customWidth="1"/>
    <col min="2564" max="2816" width="9.1796875" style="2"/>
    <col min="2817" max="2817" width="6.453125" style="2" bestFit="1" customWidth="1"/>
    <col min="2818" max="2818" width="68.453125" style="2" customWidth="1"/>
    <col min="2819" max="2819" width="12.453125" style="2" bestFit="1" customWidth="1"/>
    <col min="2820" max="3072" width="9.1796875" style="2"/>
    <col min="3073" max="3073" width="6.453125" style="2" bestFit="1" customWidth="1"/>
    <col min="3074" max="3074" width="68.453125" style="2" customWidth="1"/>
    <col min="3075" max="3075" width="12.453125" style="2" bestFit="1" customWidth="1"/>
    <col min="3076" max="3328" width="9.1796875" style="2"/>
    <col min="3329" max="3329" width="6.453125" style="2" bestFit="1" customWidth="1"/>
    <col min="3330" max="3330" width="68.453125" style="2" customWidth="1"/>
    <col min="3331" max="3331" width="12.453125" style="2" bestFit="1" customWidth="1"/>
    <col min="3332" max="3584" width="9.1796875" style="2"/>
    <col min="3585" max="3585" width="6.453125" style="2" bestFit="1" customWidth="1"/>
    <col min="3586" max="3586" width="68.453125" style="2" customWidth="1"/>
    <col min="3587" max="3587" width="12.453125" style="2" bestFit="1" customWidth="1"/>
    <col min="3588" max="3840" width="9.1796875" style="2"/>
    <col min="3841" max="3841" width="6.453125" style="2" bestFit="1" customWidth="1"/>
    <col min="3842" max="3842" width="68.453125" style="2" customWidth="1"/>
    <col min="3843" max="3843" width="12.453125" style="2" bestFit="1" customWidth="1"/>
    <col min="3844" max="4096" width="9.1796875" style="2"/>
    <col min="4097" max="4097" width="6.453125" style="2" bestFit="1" customWidth="1"/>
    <col min="4098" max="4098" width="68.453125" style="2" customWidth="1"/>
    <col min="4099" max="4099" width="12.453125" style="2" bestFit="1" customWidth="1"/>
    <col min="4100" max="4352" width="9.1796875" style="2"/>
    <col min="4353" max="4353" width="6.453125" style="2" bestFit="1" customWidth="1"/>
    <col min="4354" max="4354" width="68.453125" style="2" customWidth="1"/>
    <col min="4355" max="4355" width="12.453125" style="2" bestFit="1" customWidth="1"/>
    <col min="4356" max="4608" width="9.1796875" style="2"/>
    <col min="4609" max="4609" width="6.453125" style="2" bestFit="1" customWidth="1"/>
    <col min="4610" max="4610" width="68.453125" style="2" customWidth="1"/>
    <col min="4611" max="4611" width="12.453125" style="2" bestFit="1" customWidth="1"/>
    <col min="4612" max="4864" width="9.1796875" style="2"/>
    <col min="4865" max="4865" width="6.453125" style="2" bestFit="1" customWidth="1"/>
    <col min="4866" max="4866" width="68.453125" style="2" customWidth="1"/>
    <col min="4867" max="4867" width="12.453125" style="2" bestFit="1" customWidth="1"/>
    <col min="4868" max="5120" width="9.1796875" style="2"/>
    <col min="5121" max="5121" width="6.453125" style="2" bestFit="1" customWidth="1"/>
    <col min="5122" max="5122" width="68.453125" style="2" customWidth="1"/>
    <col min="5123" max="5123" width="12.453125" style="2" bestFit="1" customWidth="1"/>
    <col min="5124" max="5376" width="9.1796875" style="2"/>
    <col min="5377" max="5377" width="6.453125" style="2" bestFit="1" customWidth="1"/>
    <col min="5378" max="5378" width="68.453125" style="2" customWidth="1"/>
    <col min="5379" max="5379" width="12.453125" style="2" bestFit="1" customWidth="1"/>
    <col min="5380" max="5632" width="9.1796875" style="2"/>
    <col min="5633" max="5633" width="6.453125" style="2" bestFit="1" customWidth="1"/>
    <col min="5634" max="5634" width="68.453125" style="2" customWidth="1"/>
    <col min="5635" max="5635" width="12.453125" style="2" bestFit="1" customWidth="1"/>
    <col min="5636" max="5888" width="9.1796875" style="2"/>
    <col min="5889" max="5889" width="6.453125" style="2" bestFit="1" customWidth="1"/>
    <col min="5890" max="5890" width="68.453125" style="2" customWidth="1"/>
    <col min="5891" max="5891" width="12.453125" style="2" bestFit="1" customWidth="1"/>
    <col min="5892" max="6144" width="9.1796875" style="2"/>
    <col min="6145" max="6145" width="6.453125" style="2" bestFit="1" customWidth="1"/>
    <col min="6146" max="6146" width="68.453125" style="2" customWidth="1"/>
    <col min="6147" max="6147" width="12.453125" style="2" bestFit="1" customWidth="1"/>
    <col min="6148" max="6400" width="9.1796875" style="2"/>
    <col min="6401" max="6401" width="6.453125" style="2" bestFit="1" customWidth="1"/>
    <col min="6402" max="6402" width="68.453125" style="2" customWidth="1"/>
    <col min="6403" max="6403" width="12.453125" style="2" bestFit="1" customWidth="1"/>
    <col min="6404" max="6656" width="9.1796875" style="2"/>
    <col min="6657" max="6657" width="6.453125" style="2" bestFit="1" customWidth="1"/>
    <col min="6658" max="6658" width="68.453125" style="2" customWidth="1"/>
    <col min="6659" max="6659" width="12.453125" style="2" bestFit="1" customWidth="1"/>
    <col min="6660" max="6912" width="9.1796875" style="2"/>
    <col min="6913" max="6913" width="6.453125" style="2" bestFit="1" customWidth="1"/>
    <col min="6914" max="6914" width="68.453125" style="2" customWidth="1"/>
    <col min="6915" max="6915" width="12.453125" style="2" bestFit="1" customWidth="1"/>
    <col min="6916" max="7168" width="9.1796875" style="2"/>
    <col min="7169" max="7169" width="6.453125" style="2" bestFit="1" customWidth="1"/>
    <col min="7170" max="7170" width="68.453125" style="2" customWidth="1"/>
    <col min="7171" max="7171" width="12.453125" style="2" bestFit="1" customWidth="1"/>
    <col min="7172" max="7424" width="9.1796875" style="2"/>
    <col min="7425" max="7425" width="6.453125" style="2" bestFit="1" customWidth="1"/>
    <col min="7426" max="7426" width="68.453125" style="2" customWidth="1"/>
    <col min="7427" max="7427" width="12.453125" style="2" bestFit="1" customWidth="1"/>
    <col min="7428" max="7680" width="9.1796875" style="2"/>
    <col min="7681" max="7681" width="6.453125" style="2" bestFit="1" customWidth="1"/>
    <col min="7682" max="7682" width="68.453125" style="2" customWidth="1"/>
    <col min="7683" max="7683" width="12.453125" style="2" bestFit="1" customWidth="1"/>
    <col min="7684" max="7936" width="9.1796875" style="2"/>
    <col min="7937" max="7937" width="6.453125" style="2" bestFit="1" customWidth="1"/>
    <col min="7938" max="7938" width="68.453125" style="2" customWidth="1"/>
    <col min="7939" max="7939" width="12.453125" style="2" bestFit="1" customWidth="1"/>
    <col min="7940" max="8192" width="9.1796875" style="2"/>
    <col min="8193" max="8193" width="6.453125" style="2" bestFit="1" customWidth="1"/>
    <col min="8194" max="8194" width="68.453125" style="2" customWidth="1"/>
    <col min="8195" max="8195" width="12.453125" style="2" bestFit="1" customWidth="1"/>
    <col min="8196" max="8448" width="9.1796875" style="2"/>
    <col min="8449" max="8449" width="6.453125" style="2" bestFit="1" customWidth="1"/>
    <col min="8450" max="8450" width="68.453125" style="2" customWidth="1"/>
    <col min="8451" max="8451" width="12.453125" style="2" bestFit="1" customWidth="1"/>
    <col min="8452" max="8704" width="9.1796875" style="2"/>
    <col min="8705" max="8705" width="6.453125" style="2" bestFit="1" customWidth="1"/>
    <col min="8706" max="8706" width="68.453125" style="2" customWidth="1"/>
    <col min="8707" max="8707" width="12.453125" style="2" bestFit="1" customWidth="1"/>
    <col min="8708" max="8960" width="9.1796875" style="2"/>
    <col min="8961" max="8961" width="6.453125" style="2" bestFit="1" customWidth="1"/>
    <col min="8962" max="8962" width="68.453125" style="2" customWidth="1"/>
    <col min="8963" max="8963" width="12.453125" style="2" bestFit="1" customWidth="1"/>
    <col min="8964" max="9216" width="9.1796875" style="2"/>
    <col min="9217" max="9217" width="6.453125" style="2" bestFit="1" customWidth="1"/>
    <col min="9218" max="9218" width="68.453125" style="2" customWidth="1"/>
    <col min="9219" max="9219" width="12.453125" style="2" bestFit="1" customWidth="1"/>
    <col min="9220" max="9472" width="9.1796875" style="2"/>
    <col min="9473" max="9473" width="6.453125" style="2" bestFit="1" customWidth="1"/>
    <col min="9474" max="9474" width="68.453125" style="2" customWidth="1"/>
    <col min="9475" max="9475" width="12.453125" style="2" bestFit="1" customWidth="1"/>
    <col min="9476" max="9728" width="9.1796875" style="2"/>
    <col min="9729" max="9729" width="6.453125" style="2" bestFit="1" customWidth="1"/>
    <col min="9730" max="9730" width="68.453125" style="2" customWidth="1"/>
    <col min="9731" max="9731" width="12.453125" style="2" bestFit="1" customWidth="1"/>
    <col min="9732" max="9984" width="9.1796875" style="2"/>
    <col min="9985" max="9985" width="6.453125" style="2" bestFit="1" customWidth="1"/>
    <col min="9986" max="9986" width="68.453125" style="2" customWidth="1"/>
    <col min="9987" max="9987" width="12.453125" style="2" bestFit="1" customWidth="1"/>
    <col min="9988" max="10240" width="9.1796875" style="2"/>
    <col min="10241" max="10241" width="6.453125" style="2" bestFit="1" customWidth="1"/>
    <col min="10242" max="10242" width="68.453125" style="2" customWidth="1"/>
    <col min="10243" max="10243" width="12.453125" style="2" bestFit="1" customWidth="1"/>
    <col min="10244" max="10496" width="9.1796875" style="2"/>
    <col min="10497" max="10497" width="6.453125" style="2" bestFit="1" customWidth="1"/>
    <col min="10498" max="10498" width="68.453125" style="2" customWidth="1"/>
    <col min="10499" max="10499" width="12.453125" style="2" bestFit="1" customWidth="1"/>
    <col min="10500" max="10752" width="9.1796875" style="2"/>
    <col min="10753" max="10753" width="6.453125" style="2" bestFit="1" customWidth="1"/>
    <col min="10754" max="10754" width="68.453125" style="2" customWidth="1"/>
    <col min="10755" max="10755" width="12.453125" style="2" bestFit="1" customWidth="1"/>
    <col min="10756" max="11008" width="9.1796875" style="2"/>
    <col min="11009" max="11009" width="6.453125" style="2" bestFit="1" customWidth="1"/>
    <col min="11010" max="11010" width="68.453125" style="2" customWidth="1"/>
    <col min="11011" max="11011" width="12.453125" style="2" bestFit="1" customWidth="1"/>
    <col min="11012" max="11264" width="9.1796875" style="2"/>
    <col min="11265" max="11265" width="6.453125" style="2" bestFit="1" customWidth="1"/>
    <col min="11266" max="11266" width="68.453125" style="2" customWidth="1"/>
    <col min="11267" max="11267" width="12.453125" style="2" bestFit="1" customWidth="1"/>
    <col min="11268" max="11520" width="9.1796875" style="2"/>
    <col min="11521" max="11521" width="6.453125" style="2" bestFit="1" customWidth="1"/>
    <col min="11522" max="11522" width="68.453125" style="2" customWidth="1"/>
    <col min="11523" max="11523" width="12.453125" style="2" bestFit="1" customWidth="1"/>
    <col min="11524" max="11776" width="9.1796875" style="2"/>
    <col min="11777" max="11777" width="6.453125" style="2" bestFit="1" customWidth="1"/>
    <col min="11778" max="11778" width="68.453125" style="2" customWidth="1"/>
    <col min="11779" max="11779" width="12.453125" style="2" bestFit="1" customWidth="1"/>
    <col min="11780" max="12032" width="9.1796875" style="2"/>
    <col min="12033" max="12033" width="6.453125" style="2" bestFit="1" customWidth="1"/>
    <col min="12034" max="12034" width="68.453125" style="2" customWidth="1"/>
    <col min="12035" max="12035" width="12.453125" style="2" bestFit="1" customWidth="1"/>
    <col min="12036" max="12288" width="9.1796875" style="2"/>
    <col min="12289" max="12289" width="6.453125" style="2" bestFit="1" customWidth="1"/>
    <col min="12290" max="12290" width="68.453125" style="2" customWidth="1"/>
    <col min="12291" max="12291" width="12.453125" style="2" bestFit="1" customWidth="1"/>
    <col min="12292" max="12544" width="9.1796875" style="2"/>
    <col min="12545" max="12545" width="6.453125" style="2" bestFit="1" customWidth="1"/>
    <col min="12546" max="12546" width="68.453125" style="2" customWidth="1"/>
    <col min="12547" max="12547" width="12.453125" style="2" bestFit="1" customWidth="1"/>
    <col min="12548" max="12800" width="9.1796875" style="2"/>
    <col min="12801" max="12801" width="6.453125" style="2" bestFit="1" customWidth="1"/>
    <col min="12802" max="12802" width="68.453125" style="2" customWidth="1"/>
    <col min="12803" max="12803" width="12.453125" style="2" bestFit="1" customWidth="1"/>
    <col min="12804" max="13056" width="9.1796875" style="2"/>
    <col min="13057" max="13057" width="6.453125" style="2" bestFit="1" customWidth="1"/>
    <col min="13058" max="13058" width="68.453125" style="2" customWidth="1"/>
    <col min="13059" max="13059" width="12.453125" style="2" bestFit="1" customWidth="1"/>
    <col min="13060" max="13312" width="9.1796875" style="2"/>
    <col min="13313" max="13313" width="6.453125" style="2" bestFit="1" customWidth="1"/>
    <col min="13314" max="13314" width="68.453125" style="2" customWidth="1"/>
    <col min="13315" max="13315" width="12.453125" style="2" bestFit="1" customWidth="1"/>
    <col min="13316" max="13568" width="9.1796875" style="2"/>
    <col min="13569" max="13569" width="6.453125" style="2" bestFit="1" customWidth="1"/>
    <col min="13570" max="13570" width="68.453125" style="2" customWidth="1"/>
    <col min="13571" max="13571" width="12.453125" style="2" bestFit="1" customWidth="1"/>
    <col min="13572" max="13824" width="9.1796875" style="2"/>
    <col min="13825" max="13825" width="6.453125" style="2" bestFit="1" customWidth="1"/>
    <col min="13826" max="13826" width="68.453125" style="2" customWidth="1"/>
    <col min="13827" max="13827" width="12.453125" style="2" bestFit="1" customWidth="1"/>
    <col min="13828" max="14080" width="9.1796875" style="2"/>
    <col min="14081" max="14081" width="6.453125" style="2" bestFit="1" customWidth="1"/>
    <col min="14082" max="14082" width="68.453125" style="2" customWidth="1"/>
    <col min="14083" max="14083" width="12.453125" style="2" bestFit="1" customWidth="1"/>
    <col min="14084" max="14336" width="9.1796875" style="2"/>
    <col min="14337" max="14337" width="6.453125" style="2" bestFit="1" customWidth="1"/>
    <col min="14338" max="14338" width="68.453125" style="2" customWidth="1"/>
    <col min="14339" max="14339" width="12.453125" style="2" bestFit="1" customWidth="1"/>
    <col min="14340" max="14592" width="9.1796875" style="2"/>
    <col min="14593" max="14593" width="6.453125" style="2" bestFit="1" customWidth="1"/>
    <col min="14594" max="14594" width="68.453125" style="2" customWidth="1"/>
    <col min="14595" max="14595" width="12.453125" style="2" bestFit="1" customWidth="1"/>
    <col min="14596" max="14848" width="9.1796875" style="2"/>
    <col min="14849" max="14849" width="6.453125" style="2" bestFit="1" customWidth="1"/>
    <col min="14850" max="14850" width="68.453125" style="2" customWidth="1"/>
    <col min="14851" max="14851" width="12.453125" style="2" bestFit="1" customWidth="1"/>
    <col min="14852" max="15104" width="9.1796875" style="2"/>
    <col min="15105" max="15105" width="6.453125" style="2" bestFit="1" customWidth="1"/>
    <col min="15106" max="15106" width="68.453125" style="2" customWidth="1"/>
    <col min="15107" max="15107" width="12.453125" style="2" bestFit="1" customWidth="1"/>
    <col min="15108" max="15360" width="9.1796875" style="2"/>
    <col min="15361" max="15361" width="6.453125" style="2" bestFit="1" customWidth="1"/>
    <col min="15362" max="15362" width="68.453125" style="2" customWidth="1"/>
    <col min="15363" max="15363" width="12.453125" style="2" bestFit="1" customWidth="1"/>
    <col min="15364" max="15616" width="9.1796875" style="2"/>
    <col min="15617" max="15617" width="6.453125" style="2" bestFit="1" customWidth="1"/>
    <col min="15618" max="15618" width="68.453125" style="2" customWidth="1"/>
    <col min="15619" max="15619" width="12.453125" style="2" bestFit="1" customWidth="1"/>
    <col min="15620" max="15872" width="9.1796875" style="2"/>
    <col min="15873" max="15873" width="6.453125" style="2" bestFit="1" customWidth="1"/>
    <col min="15874" max="15874" width="68.453125" style="2" customWidth="1"/>
    <col min="15875" max="15875" width="12.453125" style="2" bestFit="1" customWidth="1"/>
    <col min="15876" max="16128" width="9.1796875" style="2"/>
    <col min="16129" max="16129" width="6.453125" style="2" bestFit="1" customWidth="1"/>
    <col min="16130" max="16130" width="68.453125" style="2" customWidth="1"/>
    <col min="16131" max="16131" width="12.453125" style="2" bestFit="1" customWidth="1"/>
    <col min="16132" max="16384" width="9.1796875" style="2"/>
  </cols>
  <sheetData>
    <row r="2" spans="2:3" x14ac:dyDescent="0.35">
      <c r="B2" s="137" t="s">
        <v>37</v>
      </c>
      <c r="C2" s="137" t="s">
        <v>33</v>
      </c>
    </row>
    <row r="3" spans="2:3" x14ac:dyDescent="0.35">
      <c r="B3" s="138" t="s">
        <v>163</v>
      </c>
      <c r="C3" s="139" t="s">
        <v>127</v>
      </c>
    </row>
    <row r="4" spans="2:3" ht="29" x14ac:dyDescent="0.35">
      <c r="B4" s="138" t="s">
        <v>128</v>
      </c>
      <c r="C4" s="139">
        <v>12000</v>
      </c>
    </row>
    <row r="5" spans="2:3" ht="58" x14ac:dyDescent="0.35">
      <c r="B5" s="140" t="s">
        <v>129</v>
      </c>
      <c r="C5" s="141">
        <v>540000</v>
      </c>
    </row>
    <row r="6" spans="2:3" ht="29" x14ac:dyDescent="0.35">
      <c r="B6" s="142" t="s">
        <v>130</v>
      </c>
      <c r="C6" s="139">
        <v>155000</v>
      </c>
    </row>
    <row r="7" spans="2:3" ht="130.5" x14ac:dyDescent="0.35">
      <c r="B7" s="140" t="s">
        <v>131</v>
      </c>
      <c r="C7" s="141">
        <v>233000</v>
      </c>
    </row>
    <row r="8" spans="2:3" x14ac:dyDescent="0.35">
      <c r="B8" s="142" t="s">
        <v>132</v>
      </c>
      <c r="C8" s="139">
        <v>199000</v>
      </c>
    </row>
    <row r="9" spans="2:3" ht="29" x14ac:dyDescent="0.35">
      <c r="B9" s="140" t="s">
        <v>133</v>
      </c>
      <c r="C9" s="139">
        <v>271200</v>
      </c>
    </row>
    <row r="10" spans="2:3" x14ac:dyDescent="0.35">
      <c r="B10" s="142" t="s">
        <v>59</v>
      </c>
      <c r="C10" s="139">
        <v>36000</v>
      </c>
    </row>
    <row r="11" spans="2:3" ht="29" x14ac:dyDescent="0.35">
      <c r="B11" s="142" t="s">
        <v>134</v>
      </c>
      <c r="C11" s="143">
        <v>17000</v>
      </c>
    </row>
    <row r="12" spans="2:3" x14ac:dyDescent="0.35">
      <c r="B12" s="144" t="s">
        <v>60</v>
      </c>
      <c r="C12" s="139">
        <v>16560</v>
      </c>
    </row>
    <row r="13" spans="2:3" ht="29" x14ac:dyDescent="0.35">
      <c r="B13" s="145" t="s">
        <v>61</v>
      </c>
      <c r="C13" s="146">
        <v>97595</v>
      </c>
    </row>
    <row r="14" spans="2:3" ht="29" x14ac:dyDescent="0.35">
      <c r="B14" s="145" t="s">
        <v>164</v>
      </c>
      <c r="C14" s="146">
        <v>24000</v>
      </c>
    </row>
    <row r="15" spans="2:3" x14ac:dyDescent="0.35">
      <c r="B15" s="145" t="s">
        <v>165</v>
      </c>
      <c r="C15" s="147">
        <v>380000</v>
      </c>
    </row>
    <row r="16" spans="2:3" x14ac:dyDescent="0.35">
      <c r="B16" s="148" t="s">
        <v>62</v>
      </c>
      <c r="C16" s="139">
        <v>50000</v>
      </c>
    </row>
    <row r="17" spans="2:3" x14ac:dyDescent="0.35">
      <c r="B17" s="137" t="s">
        <v>11</v>
      </c>
      <c r="C17" s="136">
        <f>SUM(C3:C16)</f>
        <v>2031355</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19"/>
  <sheetViews>
    <sheetView zoomScale="70" zoomScaleNormal="70" workbookViewId="0">
      <selection activeCell="C3" sqref="C3:D18"/>
    </sheetView>
  </sheetViews>
  <sheetFormatPr defaultRowHeight="14.5" x14ac:dyDescent="0.35"/>
  <cols>
    <col min="2" max="2" width="77.81640625" bestFit="1" customWidth="1"/>
    <col min="3" max="3" width="20.81640625" bestFit="1" customWidth="1"/>
    <col min="4" max="4" width="11.08984375" bestFit="1" customWidth="1"/>
  </cols>
  <sheetData>
    <row r="2" spans="2:4" ht="15.5" x14ac:dyDescent="0.35">
      <c r="B2" s="137" t="s">
        <v>32</v>
      </c>
      <c r="C2" s="137" t="s">
        <v>149</v>
      </c>
      <c r="D2" s="137" t="s">
        <v>33</v>
      </c>
    </row>
    <row r="3" spans="2:4" x14ac:dyDescent="0.35">
      <c r="B3" s="168" t="s">
        <v>137</v>
      </c>
      <c r="C3" s="180" t="s">
        <v>150</v>
      </c>
      <c r="D3" s="180">
        <v>24831</v>
      </c>
    </row>
    <row r="4" spans="2:4" x14ac:dyDescent="0.35">
      <c r="B4" s="168" t="s">
        <v>138</v>
      </c>
      <c r="C4" s="180" t="s">
        <v>150</v>
      </c>
      <c r="D4" s="180">
        <v>20691</v>
      </c>
    </row>
    <row r="5" spans="2:4" x14ac:dyDescent="0.35">
      <c r="B5" s="168" t="s">
        <v>139</v>
      </c>
      <c r="C5" s="180" t="s">
        <v>150</v>
      </c>
      <c r="D5" s="180">
        <v>12411</v>
      </c>
    </row>
    <row r="6" spans="2:4" x14ac:dyDescent="0.35">
      <c r="B6" s="168" t="s">
        <v>140</v>
      </c>
      <c r="C6" s="180" t="s">
        <v>150</v>
      </c>
      <c r="D6" s="180">
        <v>10341</v>
      </c>
    </row>
    <row r="7" spans="2:4" x14ac:dyDescent="0.35">
      <c r="B7" s="168" t="s">
        <v>141</v>
      </c>
      <c r="C7" s="180" t="s">
        <v>150</v>
      </c>
      <c r="D7" s="180">
        <v>10341</v>
      </c>
    </row>
    <row r="8" spans="2:4" x14ac:dyDescent="0.35">
      <c r="B8" s="168" t="s">
        <v>142</v>
      </c>
      <c r="C8" s="180" t="s">
        <v>150</v>
      </c>
      <c r="D8" s="180">
        <v>8271</v>
      </c>
    </row>
    <row r="9" spans="2:4" x14ac:dyDescent="0.35">
      <c r="B9" s="168" t="s">
        <v>143</v>
      </c>
      <c r="C9" s="180" t="s">
        <v>151</v>
      </c>
      <c r="D9" s="180">
        <v>9500</v>
      </c>
    </row>
    <row r="10" spans="2:4" x14ac:dyDescent="0.35">
      <c r="B10" s="168" t="s">
        <v>144</v>
      </c>
      <c r="C10" s="180" t="s">
        <v>150</v>
      </c>
      <c r="D10" s="180">
        <v>7191</v>
      </c>
    </row>
    <row r="11" spans="2:4" x14ac:dyDescent="0.35">
      <c r="B11" s="168" t="s">
        <v>143</v>
      </c>
      <c r="C11" s="180" t="s">
        <v>151</v>
      </c>
      <c r="D11" s="180">
        <v>2000</v>
      </c>
    </row>
    <row r="12" spans="2:4" x14ac:dyDescent="0.35">
      <c r="B12" s="168" t="s">
        <v>145</v>
      </c>
      <c r="C12" s="180" t="s">
        <v>151</v>
      </c>
      <c r="D12" s="180">
        <v>37500</v>
      </c>
    </row>
    <row r="13" spans="2:4" x14ac:dyDescent="0.35">
      <c r="B13" s="168" t="s">
        <v>146</v>
      </c>
      <c r="C13" s="180" t="s">
        <v>151</v>
      </c>
      <c r="D13" s="180">
        <v>3600</v>
      </c>
    </row>
    <row r="14" spans="2:4" x14ac:dyDescent="0.35">
      <c r="B14" s="168" t="s">
        <v>147</v>
      </c>
      <c r="C14" s="180" t="s">
        <v>151</v>
      </c>
      <c r="D14" s="180">
        <v>800</v>
      </c>
    </row>
    <row r="15" spans="2:4" x14ac:dyDescent="0.35">
      <c r="B15" s="168" t="s">
        <v>148</v>
      </c>
      <c r="C15" s="180" t="s">
        <v>151</v>
      </c>
      <c r="D15" s="180">
        <v>18000</v>
      </c>
    </row>
    <row r="16" spans="2:4" x14ac:dyDescent="0.35">
      <c r="B16" s="168" t="s">
        <v>152</v>
      </c>
      <c r="C16" s="180" t="s">
        <v>151</v>
      </c>
      <c r="D16" s="180">
        <v>55000</v>
      </c>
    </row>
    <row r="17" spans="2:4" x14ac:dyDescent="0.35">
      <c r="B17" s="168" t="s">
        <v>153</v>
      </c>
      <c r="C17" s="180" t="s">
        <v>151</v>
      </c>
      <c r="D17" s="180">
        <v>50000</v>
      </c>
    </row>
    <row r="18" spans="2:4" x14ac:dyDescent="0.35">
      <c r="B18" s="168" t="s">
        <v>154</v>
      </c>
      <c r="C18" s="180" t="s">
        <v>150</v>
      </c>
      <c r="D18" s="180">
        <v>20682</v>
      </c>
    </row>
    <row r="19" spans="2:4" ht="15.5" x14ac:dyDescent="0.35">
      <c r="B19" s="187" t="s">
        <v>34</v>
      </c>
      <c r="C19" s="188"/>
      <c r="D19" s="136">
        <f>SUM(D3:D18)</f>
        <v>291159</v>
      </c>
    </row>
  </sheetData>
  <mergeCells count="1">
    <mergeCell ref="B19:C19"/>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08"/>
  <sheetViews>
    <sheetView topLeftCell="A34" zoomScale="70" zoomScaleNormal="70" workbookViewId="0">
      <selection activeCell="H12" sqref="H12"/>
    </sheetView>
  </sheetViews>
  <sheetFormatPr defaultRowHeight="14.5" x14ac:dyDescent="0.35"/>
  <cols>
    <col min="4" max="4" width="49.453125" customWidth="1"/>
    <col min="7" max="7" width="12.81640625" bestFit="1" customWidth="1"/>
    <col min="8" max="8" width="28.1796875" customWidth="1"/>
  </cols>
  <sheetData>
    <row r="1" spans="1:14" s="3" customFormat="1" ht="15.65" customHeight="1" x14ac:dyDescent="0.35">
      <c r="A1" s="7"/>
      <c r="B1" s="187" t="s">
        <v>26</v>
      </c>
      <c r="C1" s="188"/>
      <c r="D1" s="190"/>
      <c r="E1" s="137" t="s">
        <v>27</v>
      </c>
      <c r="F1" s="137" t="s">
        <v>28</v>
      </c>
      <c r="G1" s="137" t="s">
        <v>14</v>
      </c>
      <c r="H1" s="12"/>
      <c r="I1" s="191"/>
      <c r="J1" s="191"/>
      <c r="K1" s="191"/>
      <c r="L1" s="13"/>
      <c r="M1" s="13"/>
    </row>
    <row r="2" spans="1:14" s="3" customFormat="1" ht="15.65" customHeight="1" x14ac:dyDescent="0.35">
      <c r="A2" s="8"/>
      <c r="B2" s="192" t="s">
        <v>47</v>
      </c>
      <c r="C2" s="193"/>
      <c r="D2" s="194"/>
      <c r="E2" s="155">
        <v>1</v>
      </c>
      <c r="F2" s="155">
        <v>78000</v>
      </c>
      <c r="G2" s="155">
        <f>E2*F2</f>
        <v>78000</v>
      </c>
      <c r="H2" s="204" t="s">
        <v>35</v>
      </c>
      <c r="I2" s="205"/>
      <c r="J2" s="205"/>
      <c r="K2" s="206"/>
      <c r="L2" s="17"/>
      <c r="M2" s="17"/>
      <c r="N2" s="17"/>
    </row>
    <row r="3" spans="1:14" s="3" customFormat="1" ht="15.65" customHeight="1" x14ac:dyDescent="0.35">
      <c r="A3" s="8"/>
      <c r="B3" s="195" t="s">
        <v>63</v>
      </c>
      <c r="C3" s="196"/>
      <c r="D3" s="197"/>
      <c r="E3" s="155">
        <v>2</v>
      </c>
      <c r="F3" s="155">
        <v>5070</v>
      </c>
      <c r="G3" s="155">
        <f>E3*F3</f>
        <v>10140</v>
      </c>
      <c r="H3" s="207"/>
      <c r="I3" s="208"/>
      <c r="J3" s="208"/>
      <c r="K3" s="209"/>
      <c r="L3" s="17"/>
      <c r="M3" s="17"/>
      <c r="N3" s="17"/>
    </row>
    <row r="4" spans="1:14" s="3" customFormat="1" ht="15.65" customHeight="1" x14ac:dyDescent="0.35">
      <c r="A4" s="8"/>
      <c r="B4" s="201" t="s">
        <v>64</v>
      </c>
      <c r="C4" s="214"/>
      <c r="D4" s="215"/>
      <c r="E4" s="198">
        <v>1</v>
      </c>
      <c r="F4" s="198">
        <v>11000</v>
      </c>
      <c r="G4" s="201">
        <f>E4*F4</f>
        <v>11000</v>
      </c>
      <c r="H4" s="207"/>
      <c r="I4" s="208"/>
      <c r="J4" s="208"/>
      <c r="K4" s="209"/>
      <c r="L4" s="17"/>
      <c r="M4" s="17"/>
      <c r="N4" s="17"/>
    </row>
    <row r="5" spans="1:14" s="3" customFormat="1" ht="8.5" customHeight="1" x14ac:dyDescent="0.35">
      <c r="A5" s="8"/>
      <c r="B5" s="202"/>
      <c r="C5" s="189"/>
      <c r="D5" s="216"/>
      <c r="E5" s="199"/>
      <c r="F5" s="199"/>
      <c r="G5" s="202"/>
      <c r="H5" s="210"/>
      <c r="I5" s="211"/>
      <c r="J5" s="211"/>
      <c r="K5" s="212"/>
      <c r="L5" s="17"/>
      <c r="M5" s="17"/>
      <c r="N5" s="17"/>
    </row>
    <row r="6" spans="1:14" s="3" customFormat="1" ht="7.5" hidden="1" customHeight="1" x14ac:dyDescent="0.35">
      <c r="A6" s="8"/>
      <c r="B6" s="203"/>
      <c r="C6" s="217"/>
      <c r="D6" s="218"/>
      <c r="E6" s="200"/>
      <c r="F6" s="200"/>
      <c r="G6" s="203"/>
      <c r="H6" s="17"/>
      <c r="I6" s="191"/>
      <c r="J6" s="191"/>
      <c r="K6" s="191"/>
      <c r="L6" s="13"/>
      <c r="M6" s="13"/>
    </row>
    <row r="7" spans="1:14" s="3" customFormat="1" ht="15.65" customHeight="1" x14ac:dyDescent="0.35">
      <c r="A7" s="8"/>
      <c r="B7" s="195" t="s">
        <v>65</v>
      </c>
      <c r="C7" s="196"/>
      <c r="D7" s="197"/>
      <c r="E7" s="155">
        <v>1</v>
      </c>
      <c r="F7" s="155">
        <v>6930</v>
      </c>
      <c r="G7" s="155">
        <f t="shared" ref="G7:G27" si="0">E7*F7</f>
        <v>6930</v>
      </c>
      <c r="H7" s="17"/>
      <c r="I7" s="17"/>
      <c r="J7" s="17"/>
      <c r="K7" s="17"/>
      <c r="L7" s="13"/>
      <c r="M7" s="13"/>
    </row>
    <row r="8" spans="1:14" s="3" customFormat="1" ht="15.65" customHeight="1" x14ac:dyDescent="0.35">
      <c r="A8" s="8"/>
      <c r="B8" s="195" t="s">
        <v>66</v>
      </c>
      <c r="C8" s="196"/>
      <c r="D8" s="197"/>
      <c r="E8" s="155">
        <v>1</v>
      </c>
      <c r="F8" s="155">
        <v>4500</v>
      </c>
      <c r="G8" s="155">
        <f t="shared" si="0"/>
        <v>4500</v>
      </c>
      <c r="H8" s="17"/>
      <c r="I8" s="17"/>
      <c r="J8" s="17"/>
      <c r="K8" s="17"/>
      <c r="L8" s="13"/>
      <c r="M8" s="13"/>
    </row>
    <row r="9" spans="1:14" s="3" customFormat="1" ht="15.65" customHeight="1" x14ac:dyDescent="0.35">
      <c r="A9" s="8"/>
      <c r="B9" s="195" t="s">
        <v>67</v>
      </c>
      <c r="C9" s="196"/>
      <c r="D9" s="197"/>
      <c r="E9" s="155">
        <v>1</v>
      </c>
      <c r="F9" s="155">
        <v>5860</v>
      </c>
      <c r="G9" s="155">
        <f t="shared" si="0"/>
        <v>5860</v>
      </c>
      <c r="H9" s="17"/>
      <c r="I9" s="17"/>
      <c r="J9" s="17"/>
      <c r="K9" s="17"/>
      <c r="L9" s="13"/>
      <c r="M9" s="13"/>
    </row>
    <row r="10" spans="1:14" s="3" customFormat="1" ht="15.65" customHeight="1" x14ac:dyDescent="0.35">
      <c r="A10" s="8"/>
      <c r="B10" s="195" t="s">
        <v>48</v>
      </c>
      <c r="C10" s="196"/>
      <c r="D10" s="197"/>
      <c r="E10" s="155">
        <v>1</v>
      </c>
      <c r="F10" s="155">
        <v>95000</v>
      </c>
      <c r="G10" s="155">
        <f t="shared" si="0"/>
        <v>95000</v>
      </c>
      <c r="H10" s="17"/>
      <c r="I10" s="17"/>
      <c r="J10" s="17"/>
      <c r="K10" s="17"/>
      <c r="L10" s="13"/>
      <c r="M10" s="13"/>
    </row>
    <row r="11" spans="1:14" s="3" customFormat="1" ht="15.65" customHeight="1" x14ac:dyDescent="0.35">
      <c r="A11" s="8"/>
      <c r="B11" s="195" t="s">
        <v>68</v>
      </c>
      <c r="C11" s="196"/>
      <c r="D11" s="197"/>
      <c r="E11" s="155">
        <v>1</v>
      </c>
      <c r="F11" s="155">
        <v>53000</v>
      </c>
      <c r="G11" s="155">
        <f t="shared" si="0"/>
        <v>53000</v>
      </c>
      <c r="H11" s="17"/>
      <c r="I11" s="17"/>
      <c r="J11" s="17"/>
      <c r="K11" s="17"/>
      <c r="L11" s="14"/>
      <c r="M11" s="14"/>
    </row>
    <row r="12" spans="1:14" s="3" customFormat="1" ht="15.65" customHeight="1" x14ac:dyDescent="0.35">
      <c r="A12" s="8"/>
      <c r="B12" s="195" t="s">
        <v>69</v>
      </c>
      <c r="C12" s="196"/>
      <c r="D12" s="197"/>
      <c r="E12" s="155">
        <v>2</v>
      </c>
      <c r="F12" s="155">
        <v>68000</v>
      </c>
      <c r="G12" s="155">
        <f t="shared" si="0"/>
        <v>136000</v>
      </c>
      <c r="H12" s="17"/>
      <c r="I12" s="17"/>
      <c r="J12" s="17"/>
      <c r="K12" s="17"/>
      <c r="L12" s="13"/>
      <c r="M12" s="13"/>
    </row>
    <row r="13" spans="1:14" s="3" customFormat="1" ht="15.65" customHeight="1" x14ac:dyDescent="0.35">
      <c r="A13" s="8"/>
      <c r="B13" s="195" t="s">
        <v>30</v>
      </c>
      <c r="C13" s="196"/>
      <c r="D13" s="197"/>
      <c r="E13" s="155">
        <v>1</v>
      </c>
      <c r="F13" s="155">
        <v>6200</v>
      </c>
      <c r="G13" s="155">
        <f t="shared" si="0"/>
        <v>6200</v>
      </c>
      <c r="H13" s="17"/>
      <c r="I13" s="17"/>
      <c r="J13" s="17"/>
      <c r="K13" s="17"/>
      <c r="L13" s="13"/>
      <c r="M13" s="13"/>
    </row>
    <row r="14" spans="1:14" s="3" customFormat="1" ht="15.65" customHeight="1" x14ac:dyDescent="0.35">
      <c r="A14" s="8"/>
      <c r="B14" s="195" t="s">
        <v>70</v>
      </c>
      <c r="C14" s="196"/>
      <c r="D14" s="197"/>
      <c r="E14" s="155">
        <v>1</v>
      </c>
      <c r="F14" s="155">
        <v>50000</v>
      </c>
      <c r="G14" s="155">
        <f t="shared" si="0"/>
        <v>50000</v>
      </c>
      <c r="H14" s="17"/>
      <c r="I14" s="17"/>
      <c r="J14" s="17"/>
      <c r="K14" s="17"/>
      <c r="L14" s="13"/>
      <c r="M14" s="13"/>
    </row>
    <row r="15" spans="1:14" s="3" customFormat="1" ht="15.65" customHeight="1" x14ac:dyDescent="0.35">
      <c r="A15" s="8"/>
      <c r="B15" s="195" t="s">
        <v>49</v>
      </c>
      <c r="C15" s="196"/>
      <c r="D15" s="197"/>
      <c r="E15" s="155">
        <v>1</v>
      </c>
      <c r="F15" s="155">
        <v>15220</v>
      </c>
      <c r="G15" s="155">
        <f t="shared" si="0"/>
        <v>15220</v>
      </c>
      <c r="H15" s="17"/>
      <c r="I15" s="17"/>
      <c r="J15" s="17"/>
      <c r="K15" s="17"/>
      <c r="L15" s="13"/>
      <c r="M15" s="13"/>
    </row>
    <row r="16" spans="1:14" s="3" customFormat="1" ht="15.65" customHeight="1" x14ac:dyDescent="0.35">
      <c r="A16" s="8"/>
      <c r="B16" s="195" t="s">
        <v>71</v>
      </c>
      <c r="C16" s="196"/>
      <c r="D16" s="197"/>
      <c r="E16" s="155">
        <v>1</v>
      </c>
      <c r="F16" s="155">
        <v>6720</v>
      </c>
      <c r="G16" s="155">
        <f t="shared" si="0"/>
        <v>6720</v>
      </c>
      <c r="H16" s="17"/>
      <c r="I16" s="17"/>
      <c r="J16" s="17"/>
      <c r="K16" s="17"/>
      <c r="L16" s="13"/>
      <c r="M16" s="13"/>
    </row>
    <row r="17" spans="1:13" s="3" customFormat="1" ht="15.65" customHeight="1" x14ac:dyDescent="0.35">
      <c r="A17" s="8"/>
      <c r="B17" s="195" t="s">
        <v>50</v>
      </c>
      <c r="C17" s="196"/>
      <c r="D17" s="197"/>
      <c r="E17" s="155">
        <v>3</v>
      </c>
      <c r="F17" s="155">
        <v>8200</v>
      </c>
      <c r="G17" s="155">
        <f t="shared" si="0"/>
        <v>24600</v>
      </c>
      <c r="H17" s="17"/>
      <c r="I17" s="17"/>
      <c r="J17" s="17"/>
      <c r="K17" s="17"/>
      <c r="L17" s="13"/>
      <c r="M17" s="13"/>
    </row>
    <row r="18" spans="1:13" s="3" customFormat="1" ht="15.65" customHeight="1" x14ac:dyDescent="0.35">
      <c r="A18" s="8"/>
      <c r="B18" s="195" t="s">
        <v>51</v>
      </c>
      <c r="C18" s="196"/>
      <c r="D18" s="197"/>
      <c r="E18" s="155">
        <v>1</v>
      </c>
      <c r="F18" s="155">
        <v>11452</v>
      </c>
      <c r="G18" s="155">
        <f t="shared" si="0"/>
        <v>11452</v>
      </c>
      <c r="H18" s="13"/>
      <c r="I18" s="17"/>
      <c r="J18" s="17"/>
      <c r="K18" s="17"/>
      <c r="L18" s="13"/>
      <c r="M18" s="13"/>
    </row>
    <row r="19" spans="1:13" s="3" customFormat="1" ht="15.65" customHeight="1" x14ac:dyDescent="0.35">
      <c r="A19" s="8"/>
      <c r="B19" s="195" t="s">
        <v>29</v>
      </c>
      <c r="C19" s="196"/>
      <c r="D19" s="197"/>
      <c r="E19" s="155">
        <v>1</v>
      </c>
      <c r="F19" s="155">
        <v>6650</v>
      </c>
      <c r="G19" s="155">
        <f t="shared" si="0"/>
        <v>6650</v>
      </c>
      <c r="H19" s="17"/>
      <c r="I19" s="17"/>
      <c r="J19" s="17"/>
      <c r="K19" s="17"/>
      <c r="L19" s="13"/>
      <c r="M19" s="13"/>
    </row>
    <row r="20" spans="1:13" s="3" customFormat="1" ht="15.65" customHeight="1" x14ac:dyDescent="0.35">
      <c r="A20" s="8"/>
      <c r="B20" s="195" t="s">
        <v>72</v>
      </c>
      <c r="C20" s="196"/>
      <c r="D20" s="197"/>
      <c r="E20" s="155">
        <v>1</v>
      </c>
      <c r="F20" s="155">
        <v>11500</v>
      </c>
      <c r="G20" s="155">
        <f t="shared" si="0"/>
        <v>11500</v>
      </c>
      <c r="H20" s="17"/>
      <c r="I20" s="15"/>
      <c r="J20" s="15"/>
      <c r="K20" s="15"/>
      <c r="L20" s="13"/>
      <c r="M20" s="13"/>
    </row>
    <row r="21" spans="1:13" s="3" customFormat="1" ht="15.65" customHeight="1" x14ac:dyDescent="0.35">
      <c r="A21" s="8"/>
      <c r="B21" s="195" t="s">
        <v>52</v>
      </c>
      <c r="C21" s="196"/>
      <c r="D21" s="197"/>
      <c r="E21" s="156">
        <v>1</v>
      </c>
      <c r="F21" s="156">
        <v>25980</v>
      </c>
      <c r="G21" s="156">
        <f t="shared" si="0"/>
        <v>25980</v>
      </c>
      <c r="H21" s="17"/>
      <c r="I21" s="17"/>
      <c r="J21" s="17"/>
      <c r="K21" s="17"/>
      <c r="L21" s="13"/>
      <c r="M21" s="13"/>
    </row>
    <row r="22" spans="1:13" s="3" customFormat="1" ht="15.65" customHeight="1" x14ac:dyDescent="0.35">
      <c r="A22" s="8"/>
      <c r="B22" s="195" t="s">
        <v>53</v>
      </c>
      <c r="C22" s="196"/>
      <c r="D22" s="197"/>
      <c r="E22" s="155">
        <v>1</v>
      </c>
      <c r="F22" s="155">
        <v>53000</v>
      </c>
      <c r="G22" s="155">
        <f t="shared" si="0"/>
        <v>53000</v>
      </c>
      <c r="H22" s="17"/>
      <c r="I22" s="15"/>
      <c r="J22" s="15"/>
      <c r="K22" s="15"/>
      <c r="L22" s="13"/>
      <c r="M22" s="13"/>
    </row>
    <row r="23" spans="1:13" s="3" customFormat="1" ht="15.65" customHeight="1" x14ac:dyDescent="0.35">
      <c r="A23" s="8"/>
      <c r="B23" s="195" t="s">
        <v>73</v>
      </c>
      <c r="C23" s="196"/>
      <c r="D23" s="197"/>
      <c r="E23" s="157">
        <v>1</v>
      </c>
      <c r="F23" s="157">
        <v>3300</v>
      </c>
      <c r="G23" s="157">
        <f t="shared" si="0"/>
        <v>3300</v>
      </c>
      <c r="H23" s="17"/>
      <c r="I23" s="17"/>
      <c r="J23" s="17"/>
      <c r="K23" s="17"/>
      <c r="L23" s="13"/>
      <c r="M23" s="13"/>
    </row>
    <row r="24" spans="1:13" s="3" customFormat="1" ht="15.65" customHeight="1" x14ac:dyDescent="0.35">
      <c r="A24" s="9"/>
      <c r="B24" s="195" t="s">
        <v>54</v>
      </c>
      <c r="C24" s="196"/>
      <c r="D24" s="197"/>
      <c r="E24" s="155">
        <v>1</v>
      </c>
      <c r="F24" s="155">
        <v>48000</v>
      </c>
      <c r="G24" s="155">
        <f t="shared" si="0"/>
        <v>48000</v>
      </c>
      <c r="H24" s="17"/>
      <c r="I24" s="17"/>
      <c r="J24" s="17"/>
      <c r="K24" s="17"/>
      <c r="L24" s="13"/>
      <c r="M24" s="13"/>
    </row>
    <row r="25" spans="1:13" s="3" customFormat="1" ht="15.65" customHeight="1" x14ac:dyDescent="0.35">
      <c r="B25" s="195" t="s">
        <v>286</v>
      </c>
      <c r="C25" s="196"/>
      <c r="D25" s="197"/>
      <c r="E25" s="155">
        <v>1</v>
      </c>
      <c r="F25" s="155">
        <v>17610</v>
      </c>
      <c r="G25" s="155">
        <f t="shared" si="0"/>
        <v>17610</v>
      </c>
      <c r="H25" s="17"/>
      <c r="I25" s="17"/>
      <c r="J25" s="17"/>
      <c r="K25" s="17"/>
      <c r="L25" s="13"/>
      <c r="M25" s="13"/>
    </row>
    <row r="26" spans="1:13" s="3" customFormat="1" ht="15.65" customHeight="1" x14ac:dyDescent="0.35">
      <c r="B26" s="195" t="s">
        <v>55</v>
      </c>
      <c r="C26" s="196"/>
      <c r="D26" s="197"/>
      <c r="E26" s="158">
        <v>1</v>
      </c>
      <c r="F26" s="158">
        <v>9990</v>
      </c>
      <c r="G26" s="158">
        <f t="shared" si="0"/>
        <v>9990</v>
      </c>
      <c r="H26" s="17"/>
      <c r="I26" s="17"/>
      <c r="J26" s="17"/>
      <c r="K26" s="17"/>
      <c r="L26" s="13"/>
      <c r="M26" s="13"/>
    </row>
    <row r="27" spans="1:13" s="3" customFormat="1" ht="15.65" customHeight="1" x14ac:dyDescent="0.35">
      <c r="B27" s="195" t="s">
        <v>56</v>
      </c>
      <c r="C27" s="196"/>
      <c r="D27" s="197"/>
      <c r="E27" s="155">
        <v>1</v>
      </c>
      <c r="F27" s="155">
        <v>33800</v>
      </c>
      <c r="G27" s="155">
        <f t="shared" si="0"/>
        <v>33800</v>
      </c>
      <c r="H27" s="27"/>
      <c r="I27" s="17"/>
      <c r="J27" s="17"/>
      <c r="K27" s="17"/>
      <c r="L27" s="13"/>
      <c r="M27" s="13"/>
    </row>
    <row r="28" spans="1:13" s="3" customFormat="1" ht="15.65" customHeight="1" x14ac:dyDescent="0.35">
      <c r="B28" s="201" t="s">
        <v>74</v>
      </c>
      <c r="C28" s="214"/>
      <c r="D28" s="215"/>
      <c r="E28" s="159">
        <v>1</v>
      </c>
      <c r="F28" s="159">
        <v>3250</v>
      </c>
      <c r="G28" s="159">
        <v>3250</v>
      </c>
      <c r="H28" s="27"/>
      <c r="I28" s="15"/>
      <c r="J28" s="15"/>
      <c r="K28" s="15"/>
      <c r="L28" s="13"/>
      <c r="M28" s="13"/>
    </row>
    <row r="29" spans="1:13" s="3" customFormat="1" ht="15.65" customHeight="1" x14ac:dyDescent="0.35">
      <c r="B29" s="219" t="s">
        <v>287</v>
      </c>
      <c r="C29" s="220"/>
      <c r="D29" s="221"/>
      <c r="E29" s="155">
        <v>1</v>
      </c>
      <c r="F29" s="155">
        <v>159960</v>
      </c>
      <c r="G29" s="155">
        <f t="shared" ref="G29:G32" si="1">E29*F29</f>
        <v>159960</v>
      </c>
      <c r="H29" s="153"/>
      <c r="J29" s="17"/>
      <c r="K29" s="17"/>
      <c r="L29" s="13"/>
      <c r="M29" s="13"/>
    </row>
    <row r="30" spans="1:13" s="3" customFormat="1" ht="15.65" customHeight="1" x14ac:dyDescent="0.35">
      <c r="B30" s="195" t="s">
        <v>31</v>
      </c>
      <c r="C30" s="196"/>
      <c r="D30" s="197"/>
      <c r="E30" s="155">
        <v>1</v>
      </c>
      <c r="F30" s="155">
        <v>48000</v>
      </c>
      <c r="G30" s="155">
        <f t="shared" si="1"/>
        <v>48000</v>
      </c>
      <c r="H30" s="17"/>
      <c r="I30" s="17"/>
      <c r="J30" s="17"/>
      <c r="K30" s="17"/>
      <c r="L30" s="13"/>
      <c r="M30" s="13"/>
    </row>
    <row r="31" spans="1:13" s="3" customFormat="1" ht="15.65" customHeight="1" x14ac:dyDescent="0.35">
      <c r="B31" s="195" t="s">
        <v>75</v>
      </c>
      <c r="C31" s="196"/>
      <c r="D31" s="197"/>
      <c r="E31" s="155">
        <v>1</v>
      </c>
      <c r="F31" s="155">
        <v>14000</v>
      </c>
      <c r="G31" s="155">
        <f t="shared" si="1"/>
        <v>14000</v>
      </c>
      <c r="H31" s="17"/>
      <c r="I31" s="17"/>
      <c r="J31" s="17"/>
      <c r="K31" s="17"/>
      <c r="L31" s="13"/>
      <c r="M31" s="13"/>
    </row>
    <row r="32" spans="1:13" s="3" customFormat="1" ht="15.65" customHeight="1" x14ac:dyDescent="0.35">
      <c r="B32" s="195" t="s">
        <v>76</v>
      </c>
      <c r="C32" s="196"/>
      <c r="D32" s="197"/>
      <c r="E32" s="157">
        <v>2</v>
      </c>
      <c r="F32" s="157">
        <v>1500</v>
      </c>
      <c r="G32" s="157">
        <f t="shared" si="1"/>
        <v>3000</v>
      </c>
      <c r="H32" s="17"/>
      <c r="I32" s="17"/>
      <c r="J32" s="17"/>
      <c r="K32" s="17"/>
      <c r="L32" s="13"/>
      <c r="M32" s="13"/>
    </row>
    <row r="33" spans="1:13" s="3" customFormat="1" ht="15.65" customHeight="1" x14ac:dyDescent="0.35">
      <c r="B33" s="195" t="s">
        <v>288</v>
      </c>
      <c r="C33" s="196"/>
      <c r="D33" s="197"/>
      <c r="E33" s="157">
        <v>1</v>
      </c>
      <c r="F33" s="157">
        <v>33670</v>
      </c>
      <c r="G33" s="157">
        <v>33670</v>
      </c>
      <c r="H33" s="17"/>
      <c r="I33" s="17"/>
      <c r="J33" s="17"/>
      <c r="K33" s="17"/>
      <c r="L33" s="13"/>
      <c r="M33" s="13"/>
    </row>
    <row r="34" spans="1:13" s="3" customFormat="1" ht="15.65" customHeight="1" x14ac:dyDescent="0.35">
      <c r="B34" s="222" t="s">
        <v>289</v>
      </c>
      <c r="C34" s="223"/>
      <c r="D34" s="224"/>
      <c r="E34" s="159">
        <v>1</v>
      </c>
      <c r="F34" s="159">
        <v>26700</v>
      </c>
      <c r="G34" s="159">
        <v>26700</v>
      </c>
      <c r="H34" s="17"/>
      <c r="I34" s="17"/>
      <c r="J34" s="17"/>
      <c r="K34" s="17"/>
      <c r="L34" s="13"/>
      <c r="M34" s="13"/>
    </row>
    <row r="35" spans="1:13" s="3" customFormat="1" ht="15.65" customHeight="1" x14ac:dyDescent="0.35">
      <c r="B35" s="225" t="s">
        <v>290</v>
      </c>
      <c r="C35" s="225"/>
      <c r="D35" s="225"/>
      <c r="E35" s="152">
        <v>1</v>
      </c>
      <c r="F35" s="152">
        <v>2340</v>
      </c>
      <c r="G35" s="152">
        <v>2340</v>
      </c>
      <c r="H35" s="17"/>
      <c r="I35" s="17"/>
      <c r="J35" s="17"/>
      <c r="K35" s="17"/>
      <c r="L35" s="13"/>
      <c r="M35" s="13"/>
    </row>
    <row r="36" spans="1:13" s="3" customFormat="1" ht="15.65" customHeight="1" x14ac:dyDescent="0.35">
      <c r="B36" s="213" t="s">
        <v>42</v>
      </c>
      <c r="C36" s="213"/>
      <c r="D36" s="213"/>
      <c r="E36" s="167"/>
      <c r="F36" s="167"/>
      <c r="G36" s="167">
        <f>SUM(G2:G35)</f>
        <v>1015372</v>
      </c>
      <c r="H36" s="17"/>
      <c r="I36" s="17"/>
      <c r="J36" s="17"/>
      <c r="K36" s="17"/>
      <c r="L36" s="13"/>
      <c r="M36" s="13"/>
    </row>
    <row r="37" spans="1:13" s="3" customFormat="1" ht="15.65" customHeight="1" x14ac:dyDescent="0.35">
      <c r="A37" s="27"/>
      <c r="B37" s="189"/>
      <c r="C37" s="189"/>
      <c r="D37" s="189"/>
      <c r="E37" s="154"/>
      <c r="F37" s="154"/>
      <c r="G37" s="154"/>
      <c r="H37" s="17"/>
      <c r="I37" s="17"/>
      <c r="J37" s="17"/>
      <c r="K37" s="17"/>
      <c r="L37" s="13"/>
      <c r="M37" s="13"/>
    </row>
    <row r="38" spans="1:13" s="3" customFormat="1" ht="15.65" customHeight="1" x14ac:dyDescent="0.35">
      <c r="A38" s="27"/>
      <c r="B38" s="189"/>
      <c r="C38" s="189"/>
      <c r="D38" s="189"/>
      <c r="E38" s="154"/>
      <c r="F38" s="154"/>
      <c r="G38" s="154"/>
      <c r="H38" s="17"/>
      <c r="I38" s="17"/>
      <c r="J38" s="17"/>
      <c r="K38" s="17"/>
      <c r="L38" s="13"/>
      <c r="M38" s="13"/>
    </row>
    <row r="39" spans="1:13" s="3" customFormat="1" ht="15.65" customHeight="1" x14ac:dyDescent="0.35">
      <c r="B39" s="189"/>
      <c r="C39" s="189"/>
      <c r="D39" s="189"/>
      <c r="E39" s="154"/>
      <c r="F39" s="154"/>
      <c r="G39" s="154"/>
      <c r="H39" s="17"/>
      <c r="I39" s="17"/>
      <c r="J39" s="17"/>
      <c r="K39" s="17"/>
      <c r="L39" s="13"/>
      <c r="M39" s="13"/>
    </row>
    <row r="40" spans="1:13" s="3" customFormat="1" ht="15.65" customHeight="1" x14ac:dyDescent="0.35">
      <c r="B40" s="189"/>
      <c r="C40" s="189"/>
      <c r="D40" s="189"/>
      <c r="E40" s="154"/>
      <c r="F40" s="154"/>
      <c r="G40" s="154"/>
      <c r="H40" s="17"/>
      <c r="I40" s="17"/>
      <c r="J40" s="17"/>
      <c r="K40" s="17"/>
      <c r="L40" s="13"/>
      <c r="M40" s="13"/>
    </row>
    <row r="41" spans="1:13" s="3" customFormat="1" ht="15.65" customHeight="1" x14ac:dyDescent="0.35">
      <c r="B41" s="189"/>
      <c r="C41" s="189"/>
      <c r="D41" s="189"/>
      <c r="E41" s="154"/>
      <c r="F41" s="154"/>
      <c r="G41" s="154"/>
      <c r="H41" s="17"/>
      <c r="I41" s="17"/>
      <c r="J41" s="17"/>
      <c r="K41" s="17"/>
      <c r="L41" s="13"/>
      <c r="M41" s="13"/>
    </row>
    <row r="42" spans="1:13" s="3" customFormat="1" ht="15.65" customHeight="1" x14ac:dyDescent="0.35">
      <c r="B42" s="189"/>
      <c r="C42" s="189"/>
      <c r="D42" s="189"/>
      <c r="E42" s="154"/>
      <c r="F42" s="154"/>
      <c r="G42" s="154"/>
      <c r="H42" s="17"/>
      <c r="I42" s="17"/>
      <c r="J42" s="17"/>
      <c r="K42" s="17"/>
      <c r="L42" s="13"/>
      <c r="M42" s="13"/>
    </row>
    <row r="43" spans="1:13" s="3" customFormat="1" ht="15.65" customHeight="1" x14ac:dyDescent="0.35">
      <c r="B43" s="189"/>
      <c r="C43" s="189"/>
      <c r="D43" s="189"/>
      <c r="E43" s="154"/>
      <c r="F43" s="154"/>
      <c r="G43" s="154"/>
      <c r="H43" s="17"/>
      <c r="I43" s="17"/>
      <c r="J43" s="17"/>
      <c r="K43" s="17"/>
      <c r="L43" s="13"/>
      <c r="M43" s="13"/>
    </row>
    <row r="44" spans="1:13" s="3" customFormat="1" ht="24" customHeight="1" x14ac:dyDescent="0.35">
      <c r="B44" s="189"/>
      <c r="C44" s="189"/>
      <c r="D44" s="189"/>
      <c r="E44" s="154"/>
      <c r="F44" s="154"/>
      <c r="G44" s="154"/>
      <c r="H44" s="17"/>
      <c r="I44" s="17"/>
      <c r="J44" s="17"/>
      <c r="K44" s="17"/>
      <c r="L44" s="13"/>
      <c r="M44" s="13"/>
    </row>
    <row r="45" spans="1:13" s="3" customFormat="1" ht="15.65" customHeight="1" x14ac:dyDescent="0.35">
      <c r="B45" s="189"/>
      <c r="C45" s="189"/>
      <c r="D45" s="189"/>
      <c r="E45" s="154"/>
      <c r="F45" s="154"/>
      <c r="G45" s="154"/>
      <c r="H45" s="17"/>
      <c r="I45" s="17"/>
      <c r="J45" s="17"/>
      <c r="K45" s="17"/>
      <c r="L45" s="13"/>
      <c r="M45" s="13"/>
    </row>
    <row r="46" spans="1:13" s="3" customFormat="1" ht="15.65" customHeight="1" x14ac:dyDescent="0.35">
      <c r="B46" s="189"/>
      <c r="C46" s="189"/>
      <c r="D46" s="189"/>
      <c r="E46" s="154"/>
      <c r="F46" s="154"/>
      <c r="G46" s="154"/>
      <c r="H46" s="17"/>
      <c r="I46" s="17"/>
      <c r="J46" s="17"/>
      <c r="K46" s="17"/>
      <c r="L46" s="13"/>
      <c r="M46" s="13"/>
    </row>
    <row r="47" spans="1:13" s="3" customFormat="1" ht="15.65" customHeight="1" x14ac:dyDescent="0.35">
      <c r="B47" s="189"/>
      <c r="C47" s="189"/>
      <c r="D47" s="189"/>
      <c r="E47" s="154"/>
      <c r="F47" s="154"/>
      <c r="G47" s="154"/>
      <c r="H47" s="17"/>
      <c r="I47" s="17"/>
      <c r="J47" s="17"/>
      <c r="K47" s="17"/>
      <c r="L47" s="13"/>
      <c r="M47" s="13"/>
    </row>
    <row r="48" spans="1:13" s="3" customFormat="1" ht="15.65" customHeight="1" x14ac:dyDescent="0.35">
      <c r="B48" s="189"/>
      <c r="C48" s="189"/>
      <c r="D48" s="189"/>
      <c r="E48" s="154"/>
      <c r="F48" s="154"/>
      <c r="G48" s="154"/>
      <c r="H48" s="13"/>
      <c r="I48" s="17"/>
      <c r="J48" s="17"/>
      <c r="K48" s="17"/>
      <c r="L48" s="17"/>
      <c r="M48" s="17"/>
    </row>
    <row r="49" spans="2:13" s="3" customFormat="1" ht="15.65" customHeight="1" x14ac:dyDescent="0.35">
      <c r="B49" s="189"/>
      <c r="C49" s="189"/>
      <c r="D49" s="189"/>
      <c r="E49" s="154"/>
      <c r="F49" s="154"/>
      <c r="G49" s="154"/>
      <c r="H49" s="13"/>
      <c r="I49" s="16"/>
      <c r="J49" s="16"/>
      <c r="K49" s="16"/>
      <c r="L49" s="16"/>
      <c r="M49" s="16"/>
    </row>
    <row r="50" spans="2:13" s="3" customFormat="1" ht="15.65" customHeight="1" x14ac:dyDescent="0.35">
      <c r="B50" s="189"/>
      <c r="C50" s="189"/>
      <c r="D50" s="189"/>
      <c r="E50" s="154"/>
      <c r="F50" s="154"/>
      <c r="G50" s="154"/>
      <c r="H50" s="13"/>
      <c r="I50" s="16"/>
      <c r="J50" s="16"/>
      <c r="K50" s="16"/>
      <c r="L50" s="16"/>
      <c r="M50" s="16"/>
    </row>
    <row r="51" spans="2:13" s="3" customFormat="1" ht="25.5" customHeight="1" x14ac:dyDescent="0.35">
      <c r="B51" s="189"/>
      <c r="C51" s="189"/>
      <c r="D51" s="189"/>
      <c r="E51" s="154"/>
      <c r="F51" s="154"/>
      <c r="G51" s="154"/>
      <c r="H51" s="13"/>
      <c r="I51" s="16"/>
      <c r="J51" s="16"/>
      <c r="K51" s="16"/>
      <c r="L51" s="16"/>
      <c r="M51" s="16"/>
    </row>
    <row r="52" spans="2:13" s="3" customFormat="1" ht="15.65" customHeight="1" x14ac:dyDescent="0.35">
      <c r="B52" s="189"/>
      <c r="C52" s="189"/>
      <c r="D52" s="189"/>
      <c r="E52" s="154"/>
      <c r="F52" s="154"/>
      <c r="G52" s="154"/>
      <c r="H52" s="13"/>
      <c r="I52" s="16"/>
      <c r="J52" s="16"/>
      <c r="K52" s="16"/>
      <c r="L52" s="16"/>
      <c r="M52" s="16"/>
    </row>
    <row r="53" spans="2:13" ht="15.65" customHeight="1" x14ac:dyDescent="0.35">
      <c r="B53" s="189"/>
      <c r="C53" s="189"/>
      <c r="D53" s="189"/>
      <c r="E53" s="154"/>
      <c r="F53" s="154"/>
      <c r="G53" s="154"/>
      <c r="H53" s="19"/>
      <c r="I53" s="2"/>
      <c r="J53" s="2"/>
      <c r="K53" s="2"/>
      <c r="L53" s="2"/>
      <c r="M53" s="2"/>
    </row>
    <row r="54" spans="2:13" ht="14.5" customHeight="1" x14ac:dyDescent="0.35">
      <c r="B54" s="189"/>
      <c r="C54" s="189"/>
      <c r="D54" s="189"/>
      <c r="E54" s="154"/>
      <c r="F54" s="154"/>
      <c r="G54" s="154"/>
      <c r="H54" s="169"/>
    </row>
    <row r="55" spans="2:13" ht="14.5" customHeight="1" x14ac:dyDescent="0.35">
      <c r="B55" s="189"/>
      <c r="C55" s="189"/>
      <c r="D55" s="189"/>
      <c r="E55" s="154"/>
      <c r="F55" s="154"/>
      <c r="G55" s="154"/>
      <c r="H55" s="169"/>
    </row>
    <row r="56" spans="2:13" ht="14.5" customHeight="1" x14ac:dyDescent="0.35">
      <c r="B56" s="189"/>
      <c r="C56" s="189"/>
      <c r="D56" s="189"/>
      <c r="E56" s="154"/>
      <c r="F56" s="154"/>
      <c r="G56" s="154"/>
      <c r="H56" s="169"/>
    </row>
    <row r="57" spans="2:13" ht="14.5" customHeight="1" x14ac:dyDescent="0.35">
      <c r="B57" s="189"/>
      <c r="C57" s="189"/>
      <c r="D57" s="189"/>
      <c r="E57" s="154"/>
      <c r="F57" s="154"/>
      <c r="G57" s="154"/>
      <c r="H57" s="169"/>
    </row>
    <row r="58" spans="2:13" ht="14.5" customHeight="1" x14ac:dyDescent="0.35">
      <c r="B58" s="189"/>
      <c r="C58" s="189"/>
      <c r="D58" s="189"/>
      <c r="E58" s="154"/>
      <c r="F58" s="154"/>
      <c r="G58" s="154"/>
      <c r="H58" s="169"/>
    </row>
    <row r="59" spans="2:13" ht="14.5" customHeight="1" x14ac:dyDescent="0.35">
      <c r="B59" s="189"/>
      <c r="C59" s="189"/>
      <c r="D59" s="189"/>
      <c r="E59" s="154"/>
      <c r="F59" s="154"/>
      <c r="G59" s="154"/>
      <c r="H59" s="169"/>
    </row>
    <row r="60" spans="2:13" ht="14.5" customHeight="1" x14ac:dyDescent="0.35">
      <c r="B60" s="189"/>
      <c r="C60" s="189"/>
      <c r="D60" s="189"/>
      <c r="E60" s="154"/>
      <c r="F60" s="154"/>
      <c r="G60" s="154"/>
      <c r="H60" s="169"/>
    </row>
    <row r="61" spans="2:13" ht="14.5" customHeight="1" x14ac:dyDescent="0.35">
      <c r="B61" s="189"/>
      <c r="C61" s="189"/>
      <c r="D61" s="189"/>
      <c r="E61" s="154"/>
      <c r="F61" s="154"/>
      <c r="G61" s="154"/>
      <c r="H61" s="169"/>
    </row>
    <row r="62" spans="2:13" ht="14.5" customHeight="1" x14ac:dyDescent="0.35">
      <c r="B62" s="189"/>
      <c r="C62" s="189"/>
      <c r="D62" s="189"/>
      <c r="E62" s="154"/>
      <c r="F62" s="154"/>
      <c r="G62" s="154"/>
      <c r="H62" s="169"/>
    </row>
    <row r="63" spans="2:13" ht="14.5" customHeight="1" x14ac:dyDescent="0.35">
      <c r="B63" s="189"/>
      <c r="C63" s="189"/>
      <c r="D63" s="189"/>
      <c r="E63" s="154"/>
      <c r="F63" s="154"/>
      <c r="G63" s="154"/>
      <c r="H63" s="169"/>
    </row>
    <row r="64" spans="2:13" ht="14.5" customHeight="1" x14ac:dyDescent="0.35">
      <c r="B64" s="189"/>
      <c r="C64" s="189"/>
      <c r="D64" s="189"/>
      <c r="E64" s="154"/>
      <c r="F64" s="154"/>
      <c r="G64" s="154"/>
      <c r="H64" s="169"/>
    </row>
    <row r="65" spans="2:8" ht="14.5" customHeight="1" x14ac:dyDescent="0.35">
      <c r="B65" s="189"/>
      <c r="C65" s="189"/>
      <c r="D65" s="189"/>
      <c r="E65" s="154"/>
      <c r="F65" s="154"/>
      <c r="G65" s="154"/>
      <c r="H65" s="169"/>
    </row>
    <row r="66" spans="2:8" ht="14.5" customHeight="1" x14ac:dyDescent="0.35">
      <c r="B66" s="189"/>
      <c r="C66" s="189"/>
      <c r="D66" s="189"/>
      <c r="E66" s="154"/>
      <c r="F66" s="154"/>
      <c r="G66" s="154"/>
      <c r="H66" s="169"/>
    </row>
    <row r="67" spans="2:8" ht="14.5" customHeight="1" x14ac:dyDescent="0.35">
      <c r="B67" s="189"/>
      <c r="C67" s="189"/>
      <c r="D67" s="189"/>
      <c r="E67" s="154"/>
      <c r="F67" s="154"/>
      <c r="G67" s="154"/>
      <c r="H67" s="169"/>
    </row>
    <row r="68" spans="2:8" ht="14.5" customHeight="1" x14ac:dyDescent="0.35">
      <c r="B68" s="189"/>
      <c r="C68" s="189"/>
      <c r="D68" s="189"/>
      <c r="E68" s="154"/>
      <c r="F68" s="154"/>
      <c r="G68" s="154"/>
      <c r="H68" s="169"/>
    </row>
    <row r="69" spans="2:8" ht="14.5" customHeight="1" x14ac:dyDescent="0.35">
      <c r="B69" s="189"/>
      <c r="C69" s="189"/>
      <c r="D69" s="189"/>
      <c r="E69" s="154"/>
      <c r="F69" s="154"/>
      <c r="G69" s="154"/>
      <c r="H69" s="169"/>
    </row>
    <row r="70" spans="2:8" ht="14.5" customHeight="1" x14ac:dyDescent="0.35">
      <c r="B70" s="189"/>
      <c r="C70" s="189"/>
      <c r="D70" s="189"/>
      <c r="E70" s="154"/>
      <c r="F70" s="154"/>
      <c r="G70" s="154"/>
      <c r="H70" s="169"/>
    </row>
    <row r="71" spans="2:8" ht="14.5" customHeight="1" x14ac:dyDescent="0.35">
      <c r="B71" s="189"/>
      <c r="C71" s="189"/>
      <c r="D71" s="189"/>
      <c r="E71" s="154"/>
      <c r="F71" s="154"/>
      <c r="G71" s="154"/>
      <c r="H71" s="169"/>
    </row>
    <row r="72" spans="2:8" ht="14.5" customHeight="1" x14ac:dyDescent="0.35">
      <c r="B72" s="189"/>
      <c r="C72" s="189"/>
      <c r="D72" s="189"/>
      <c r="E72" s="154"/>
      <c r="F72" s="154"/>
      <c r="G72" s="154"/>
      <c r="H72" s="169"/>
    </row>
    <row r="73" spans="2:8" ht="14.5" customHeight="1" x14ac:dyDescent="0.35">
      <c r="B73" s="189"/>
      <c r="C73" s="189"/>
      <c r="D73" s="189"/>
      <c r="E73" s="154"/>
      <c r="F73" s="154"/>
      <c r="G73" s="154"/>
      <c r="H73" s="169"/>
    </row>
    <row r="74" spans="2:8" ht="15.65" customHeight="1" x14ac:dyDescent="0.35">
      <c r="B74" s="189"/>
      <c r="C74" s="189"/>
      <c r="D74" s="189"/>
      <c r="E74" s="154"/>
      <c r="F74" s="154"/>
      <c r="G74" s="154"/>
      <c r="H74" s="169"/>
    </row>
    <row r="75" spans="2:8" x14ac:dyDescent="0.35">
      <c r="B75" s="189"/>
      <c r="C75" s="189"/>
      <c r="D75" s="189"/>
      <c r="E75" s="154"/>
      <c r="F75" s="154"/>
      <c r="G75" s="154"/>
      <c r="H75" s="169"/>
    </row>
    <row r="76" spans="2:8" x14ac:dyDescent="0.35">
      <c r="B76" s="189"/>
      <c r="C76" s="189"/>
      <c r="D76" s="189"/>
      <c r="E76" s="154"/>
      <c r="F76" s="154"/>
      <c r="G76" s="154"/>
      <c r="H76" s="169"/>
    </row>
    <row r="77" spans="2:8" x14ac:dyDescent="0.35">
      <c r="B77" s="189"/>
      <c r="C77" s="189"/>
      <c r="D77" s="189"/>
      <c r="E77" s="154"/>
      <c r="F77" s="154"/>
      <c r="G77" s="154"/>
      <c r="H77" s="169"/>
    </row>
    <row r="78" spans="2:8" x14ac:dyDescent="0.35">
      <c r="B78" s="189"/>
      <c r="C78" s="189"/>
      <c r="D78" s="189"/>
      <c r="E78" s="154"/>
      <c r="F78" s="154"/>
      <c r="G78" s="154"/>
      <c r="H78" s="169"/>
    </row>
    <row r="79" spans="2:8" x14ac:dyDescent="0.35">
      <c r="B79" s="189"/>
      <c r="C79" s="189"/>
      <c r="D79" s="189"/>
      <c r="E79" s="154"/>
      <c r="F79" s="154"/>
      <c r="G79" s="154"/>
      <c r="H79" s="169"/>
    </row>
    <row r="80" spans="2:8" x14ac:dyDescent="0.35">
      <c r="B80" s="189"/>
      <c r="C80" s="189"/>
      <c r="D80" s="189"/>
      <c r="E80" s="154"/>
      <c r="F80" s="154"/>
      <c r="G80" s="154"/>
      <c r="H80" s="169"/>
    </row>
    <row r="81" spans="2:8" x14ac:dyDescent="0.35">
      <c r="B81" s="189"/>
      <c r="C81" s="189"/>
      <c r="D81" s="189"/>
      <c r="E81" s="154"/>
      <c r="F81" s="154"/>
      <c r="G81" s="154"/>
      <c r="H81" s="169"/>
    </row>
    <row r="82" spans="2:8" x14ac:dyDescent="0.35">
      <c r="B82" s="189"/>
      <c r="C82" s="189"/>
      <c r="D82" s="189"/>
      <c r="E82" s="154"/>
      <c r="F82" s="154"/>
      <c r="G82" s="154"/>
      <c r="H82" s="169"/>
    </row>
    <row r="83" spans="2:8" x14ac:dyDescent="0.35">
      <c r="B83" s="189"/>
      <c r="C83" s="189"/>
      <c r="D83" s="189"/>
      <c r="E83" s="154"/>
      <c r="F83" s="154"/>
      <c r="G83" s="154"/>
      <c r="H83" s="169"/>
    </row>
    <row r="84" spans="2:8" x14ac:dyDescent="0.35">
      <c r="B84" s="189"/>
      <c r="C84" s="189"/>
      <c r="D84" s="189"/>
      <c r="E84" s="154"/>
      <c r="F84" s="154"/>
      <c r="G84" s="154"/>
      <c r="H84" s="169"/>
    </row>
    <row r="85" spans="2:8" x14ac:dyDescent="0.35">
      <c r="B85" s="189"/>
      <c r="C85" s="189"/>
      <c r="D85" s="189"/>
      <c r="E85" s="154"/>
      <c r="F85" s="154"/>
      <c r="G85" s="154"/>
      <c r="H85" s="169"/>
    </row>
    <row r="86" spans="2:8" x14ac:dyDescent="0.35">
      <c r="B86" s="189"/>
      <c r="C86" s="189"/>
      <c r="D86" s="189"/>
      <c r="E86" s="154"/>
      <c r="F86" s="154"/>
      <c r="G86" s="154"/>
      <c r="H86" s="169"/>
    </row>
    <row r="87" spans="2:8" x14ac:dyDescent="0.35">
      <c r="B87" s="189"/>
      <c r="C87" s="189"/>
      <c r="D87" s="189"/>
      <c r="E87" s="154"/>
      <c r="F87" s="154"/>
      <c r="G87" s="154"/>
      <c r="H87" s="169"/>
    </row>
    <row r="88" spans="2:8" x14ac:dyDescent="0.35">
      <c r="B88" s="189"/>
      <c r="C88" s="189"/>
      <c r="D88" s="189"/>
      <c r="E88" s="154"/>
      <c r="F88" s="154"/>
      <c r="G88" s="154"/>
      <c r="H88" s="169"/>
    </row>
    <row r="89" spans="2:8" x14ac:dyDescent="0.35">
      <c r="B89" s="189"/>
      <c r="C89" s="189"/>
      <c r="D89" s="189"/>
      <c r="E89" s="154"/>
      <c r="F89" s="154"/>
      <c r="G89" s="154"/>
      <c r="H89" s="169"/>
    </row>
    <row r="90" spans="2:8" x14ac:dyDescent="0.35">
      <c r="B90" s="189"/>
      <c r="C90" s="189"/>
      <c r="D90" s="189"/>
      <c r="E90" s="154"/>
      <c r="F90" s="154"/>
      <c r="G90" s="154"/>
      <c r="H90" s="169"/>
    </row>
    <row r="91" spans="2:8" x14ac:dyDescent="0.35">
      <c r="B91" s="189"/>
      <c r="C91" s="189"/>
      <c r="D91" s="189"/>
      <c r="E91" s="154"/>
      <c r="F91" s="154"/>
      <c r="G91" s="154"/>
      <c r="H91" s="169"/>
    </row>
    <row r="92" spans="2:8" x14ac:dyDescent="0.35">
      <c r="B92" s="189"/>
      <c r="C92" s="189"/>
      <c r="D92" s="189"/>
      <c r="E92" s="154"/>
      <c r="F92" s="154"/>
      <c r="G92" s="154"/>
      <c r="H92" s="169"/>
    </row>
    <row r="93" spans="2:8" x14ac:dyDescent="0.35">
      <c r="B93" s="189"/>
      <c r="C93" s="189"/>
      <c r="D93" s="189"/>
      <c r="E93" s="154"/>
      <c r="F93" s="154"/>
      <c r="G93" s="154"/>
      <c r="H93" s="169"/>
    </row>
    <row r="94" spans="2:8" x14ac:dyDescent="0.35">
      <c r="B94" s="189"/>
      <c r="C94" s="189"/>
      <c r="D94" s="189"/>
      <c r="E94" s="154"/>
      <c r="F94" s="154"/>
      <c r="G94" s="154"/>
      <c r="H94" s="169"/>
    </row>
    <row r="95" spans="2:8" x14ac:dyDescent="0.35">
      <c r="B95" s="189"/>
      <c r="C95" s="189"/>
      <c r="D95" s="189"/>
      <c r="E95" s="154"/>
      <c r="F95" s="154"/>
      <c r="G95" s="154"/>
      <c r="H95" s="169"/>
    </row>
    <row r="96" spans="2:8" x14ac:dyDescent="0.35">
      <c r="B96" s="189"/>
      <c r="C96" s="189"/>
      <c r="D96" s="189"/>
      <c r="E96" s="154"/>
      <c r="F96" s="154"/>
      <c r="G96" s="154"/>
      <c r="H96" s="169"/>
    </row>
    <row r="97" spans="2:8" x14ac:dyDescent="0.35">
      <c r="B97" s="189"/>
      <c r="C97" s="189"/>
      <c r="D97" s="189"/>
      <c r="E97" s="154"/>
      <c r="F97" s="154"/>
      <c r="G97" s="154"/>
      <c r="H97" s="169"/>
    </row>
    <row r="98" spans="2:8" x14ac:dyDescent="0.35">
      <c r="B98" s="189"/>
      <c r="C98" s="189"/>
      <c r="D98" s="189"/>
      <c r="E98" s="154"/>
      <c r="F98" s="154"/>
      <c r="G98" s="154"/>
      <c r="H98" s="169"/>
    </row>
    <row r="99" spans="2:8" x14ac:dyDescent="0.35">
      <c r="B99" s="189"/>
      <c r="C99" s="189"/>
      <c r="D99" s="189"/>
      <c r="E99" s="154"/>
      <c r="F99" s="154"/>
      <c r="G99" s="154"/>
      <c r="H99" s="169"/>
    </row>
    <row r="100" spans="2:8" x14ac:dyDescent="0.35">
      <c r="B100" s="226"/>
      <c r="C100" s="226"/>
      <c r="D100" s="226"/>
      <c r="E100" s="170"/>
      <c r="F100" s="170"/>
      <c r="G100" s="170"/>
      <c r="H100" s="169"/>
    </row>
    <row r="101" spans="2:8" x14ac:dyDescent="0.35">
      <c r="B101" s="226"/>
      <c r="C101" s="226"/>
      <c r="D101" s="226"/>
      <c r="E101" s="170"/>
      <c r="F101" s="170"/>
      <c r="G101" s="170"/>
      <c r="H101" s="169"/>
    </row>
    <row r="102" spans="2:8" x14ac:dyDescent="0.35">
      <c r="B102" s="169"/>
      <c r="C102" s="169"/>
      <c r="D102" s="169"/>
      <c r="E102" s="169"/>
      <c r="F102" s="169"/>
      <c r="G102" s="169"/>
      <c r="H102" s="171"/>
    </row>
    <row r="103" spans="2:8" x14ac:dyDescent="0.35">
      <c r="B103" s="169"/>
      <c r="C103" s="169"/>
      <c r="D103" s="169"/>
      <c r="E103" s="169"/>
      <c r="F103" s="169"/>
      <c r="G103" s="169"/>
      <c r="H103" s="169"/>
    </row>
    <row r="104" spans="2:8" x14ac:dyDescent="0.35">
      <c r="B104" s="169"/>
      <c r="C104" s="169"/>
      <c r="D104" s="169"/>
      <c r="E104" s="169"/>
      <c r="F104" s="169"/>
      <c r="G104" s="169"/>
      <c r="H104" s="169"/>
    </row>
    <row r="105" spans="2:8" x14ac:dyDescent="0.35">
      <c r="B105" s="169"/>
      <c r="C105" s="169"/>
      <c r="D105" s="169"/>
      <c r="E105" s="169"/>
      <c r="F105" s="169"/>
      <c r="G105" s="169"/>
      <c r="H105" s="169"/>
    </row>
    <row r="106" spans="2:8" x14ac:dyDescent="0.35">
      <c r="B106" s="169"/>
      <c r="C106" s="169"/>
      <c r="D106" s="169"/>
      <c r="E106" s="169"/>
      <c r="F106" s="169"/>
      <c r="G106" s="169"/>
      <c r="H106" s="169"/>
    </row>
    <row r="107" spans="2:8" x14ac:dyDescent="0.35">
      <c r="B107" s="169"/>
      <c r="C107" s="169"/>
      <c r="D107" s="169"/>
      <c r="E107" s="169"/>
      <c r="F107" s="169"/>
      <c r="G107" s="169"/>
      <c r="H107" s="169"/>
    </row>
    <row r="108" spans="2:8" x14ac:dyDescent="0.35">
      <c r="B108" s="169"/>
      <c r="C108" s="169"/>
      <c r="D108" s="169"/>
      <c r="E108" s="169"/>
      <c r="F108" s="169"/>
      <c r="G108" s="169"/>
      <c r="H108" s="169"/>
    </row>
  </sheetData>
  <mergeCells count="105">
    <mergeCell ref="B101:D101"/>
    <mergeCell ref="B74:D74"/>
    <mergeCell ref="B95:D95"/>
    <mergeCell ref="B96:D96"/>
    <mergeCell ref="B97:D97"/>
    <mergeCell ref="B98:D98"/>
    <mergeCell ref="B99:D99"/>
    <mergeCell ref="B90:D90"/>
    <mergeCell ref="B91:D91"/>
    <mergeCell ref="B92:D92"/>
    <mergeCell ref="B93:D93"/>
    <mergeCell ref="B94:D94"/>
    <mergeCell ref="B85:D85"/>
    <mergeCell ref="B86:D86"/>
    <mergeCell ref="B87:D87"/>
    <mergeCell ref="B88:D88"/>
    <mergeCell ref="B89:D89"/>
    <mergeCell ref="B80:D80"/>
    <mergeCell ref="B81:D81"/>
    <mergeCell ref="B82:D82"/>
    <mergeCell ref="B83:D83"/>
    <mergeCell ref="B84:D84"/>
    <mergeCell ref="B100:D100"/>
    <mergeCell ref="B75:D75"/>
    <mergeCell ref="B53:D53"/>
    <mergeCell ref="B45:D45"/>
    <mergeCell ref="B46:D46"/>
    <mergeCell ref="B47:D47"/>
    <mergeCell ref="B51:D51"/>
    <mergeCell ref="B52:D52"/>
    <mergeCell ref="B48:D48"/>
    <mergeCell ref="B49:D49"/>
    <mergeCell ref="B50:D50"/>
    <mergeCell ref="B76:D76"/>
    <mergeCell ref="B77:D77"/>
    <mergeCell ref="B78:D78"/>
    <mergeCell ref="B79:D79"/>
    <mergeCell ref="B69:D69"/>
    <mergeCell ref="B70:D70"/>
    <mergeCell ref="B26:D26"/>
    <mergeCell ref="B17:D17"/>
    <mergeCell ref="B43:D43"/>
    <mergeCell ref="B44:D44"/>
    <mergeCell ref="B39:D39"/>
    <mergeCell ref="B40:D40"/>
    <mergeCell ref="B29:D29"/>
    <mergeCell ref="B42:D42"/>
    <mergeCell ref="B28:D28"/>
    <mergeCell ref="B32:D32"/>
    <mergeCell ref="B33:D33"/>
    <mergeCell ref="B34:D34"/>
    <mergeCell ref="B30:D30"/>
    <mergeCell ref="B31:D31"/>
    <mergeCell ref="B41:D41"/>
    <mergeCell ref="B37:D37"/>
    <mergeCell ref="B38:D38"/>
    <mergeCell ref="B35:D35"/>
    <mergeCell ref="B71:D71"/>
    <mergeCell ref="B72:D72"/>
    <mergeCell ref="H2:K5"/>
    <mergeCell ref="B27:D27"/>
    <mergeCell ref="B55:D55"/>
    <mergeCell ref="B56:D56"/>
    <mergeCell ref="B57:D57"/>
    <mergeCell ref="B58:D58"/>
    <mergeCell ref="B59:D59"/>
    <mergeCell ref="B65:D65"/>
    <mergeCell ref="B66:D66"/>
    <mergeCell ref="B67:D67"/>
    <mergeCell ref="B36:D36"/>
    <mergeCell ref="B60:D60"/>
    <mergeCell ref="B68:D68"/>
    <mergeCell ref="B62:D62"/>
    <mergeCell ref="B63:D63"/>
    <mergeCell ref="B64:D64"/>
    <mergeCell ref="B61:D61"/>
    <mergeCell ref="B22:D22"/>
    <mergeCell ref="B23:D23"/>
    <mergeCell ref="B24:D24"/>
    <mergeCell ref="B25:D25"/>
    <mergeCell ref="B4:D6"/>
    <mergeCell ref="B73:D73"/>
    <mergeCell ref="B1:D1"/>
    <mergeCell ref="I1:K1"/>
    <mergeCell ref="B2:D2"/>
    <mergeCell ref="B3:D3"/>
    <mergeCell ref="B8:D8"/>
    <mergeCell ref="B9:D9"/>
    <mergeCell ref="B10:D10"/>
    <mergeCell ref="I6:K6"/>
    <mergeCell ref="B7:D7"/>
    <mergeCell ref="B14:D14"/>
    <mergeCell ref="B15:D15"/>
    <mergeCell ref="B16:D16"/>
    <mergeCell ref="B11:D11"/>
    <mergeCell ref="B12:D12"/>
    <mergeCell ref="B13:D13"/>
    <mergeCell ref="B18:D18"/>
    <mergeCell ref="B19:D19"/>
    <mergeCell ref="B20:D20"/>
    <mergeCell ref="B21:D21"/>
    <mergeCell ref="E4:E6"/>
    <mergeCell ref="F4:F6"/>
    <mergeCell ref="G4:G6"/>
    <mergeCell ref="B54:D5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76"/>
  <sheetViews>
    <sheetView topLeftCell="A4" zoomScale="70" zoomScaleNormal="70" workbookViewId="0">
      <selection activeCell="J72" sqref="J72"/>
    </sheetView>
  </sheetViews>
  <sheetFormatPr defaultRowHeight="14.5" x14ac:dyDescent="0.35"/>
  <cols>
    <col min="4" max="4" width="11.26953125" customWidth="1"/>
    <col min="7" max="7" width="14.6328125" bestFit="1" customWidth="1"/>
  </cols>
  <sheetData>
    <row r="1" spans="2:7" ht="14.5" customHeight="1" x14ac:dyDescent="0.35">
      <c r="B1" s="232" t="s">
        <v>26</v>
      </c>
      <c r="C1" s="233"/>
      <c r="D1" s="234"/>
      <c r="E1" s="160" t="s">
        <v>27</v>
      </c>
      <c r="F1" s="161" t="s">
        <v>28</v>
      </c>
      <c r="G1" s="162" t="s">
        <v>14</v>
      </c>
    </row>
    <row r="2" spans="2:7" x14ac:dyDescent="0.35">
      <c r="B2" s="227" t="s">
        <v>77</v>
      </c>
      <c r="C2" s="227"/>
      <c r="D2" s="227"/>
      <c r="E2" s="163">
        <v>2</v>
      </c>
      <c r="F2" s="163">
        <v>1048</v>
      </c>
      <c r="G2" s="163">
        <f t="shared" ref="G2:G65" si="0">E2*F2</f>
        <v>2096</v>
      </c>
    </row>
    <row r="3" spans="2:7" x14ac:dyDescent="0.35">
      <c r="B3" s="227" t="s">
        <v>78</v>
      </c>
      <c r="C3" s="227"/>
      <c r="D3" s="227"/>
      <c r="E3" s="163">
        <v>1</v>
      </c>
      <c r="F3" s="163">
        <v>1159</v>
      </c>
      <c r="G3" s="163">
        <f t="shared" si="0"/>
        <v>1159</v>
      </c>
    </row>
    <row r="4" spans="2:7" x14ac:dyDescent="0.35">
      <c r="B4" s="227" t="s">
        <v>291</v>
      </c>
      <c r="C4" s="227"/>
      <c r="D4" s="227"/>
      <c r="E4" s="163">
        <v>1</v>
      </c>
      <c r="F4" s="163">
        <v>2394</v>
      </c>
      <c r="G4" s="163">
        <f t="shared" si="0"/>
        <v>2394</v>
      </c>
    </row>
    <row r="5" spans="2:7" x14ac:dyDescent="0.35">
      <c r="B5" s="227" t="s">
        <v>79</v>
      </c>
      <c r="C5" s="227"/>
      <c r="D5" s="227"/>
      <c r="E5" s="163">
        <v>1</v>
      </c>
      <c r="F5" s="163">
        <v>1769</v>
      </c>
      <c r="G5" s="163">
        <f t="shared" si="0"/>
        <v>1769</v>
      </c>
    </row>
    <row r="6" spans="2:7" x14ac:dyDescent="0.35">
      <c r="B6" s="227" t="s">
        <v>80</v>
      </c>
      <c r="C6" s="227"/>
      <c r="D6" s="227"/>
      <c r="E6" s="163">
        <v>1</v>
      </c>
      <c r="F6" s="163">
        <v>1538</v>
      </c>
      <c r="G6" s="163">
        <f t="shared" si="0"/>
        <v>1538</v>
      </c>
    </row>
    <row r="7" spans="2:7" x14ac:dyDescent="0.35">
      <c r="B7" s="227" t="s">
        <v>81</v>
      </c>
      <c r="C7" s="227"/>
      <c r="D7" s="227"/>
      <c r="E7" s="163">
        <v>1</v>
      </c>
      <c r="F7" s="163">
        <v>2050</v>
      </c>
      <c r="G7" s="163">
        <f t="shared" si="0"/>
        <v>2050</v>
      </c>
    </row>
    <row r="8" spans="2:7" x14ac:dyDescent="0.35">
      <c r="B8" s="227" t="s">
        <v>82</v>
      </c>
      <c r="C8" s="227"/>
      <c r="D8" s="227"/>
      <c r="E8" s="163">
        <v>2</v>
      </c>
      <c r="F8" s="163">
        <v>465</v>
      </c>
      <c r="G8" s="163">
        <f t="shared" si="0"/>
        <v>930</v>
      </c>
    </row>
    <row r="9" spans="2:7" x14ac:dyDescent="0.35">
      <c r="B9" s="227" t="s">
        <v>83</v>
      </c>
      <c r="C9" s="227"/>
      <c r="D9" s="227"/>
      <c r="E9" s="163">
        <v>1</v>
      </c>
      <c r="F9" s="163">
        <v>546</v>
      </c>
      <c r="G9" s="163">
        <f t="shared" si="0"/>
        <v>546</v>
      </c>
    </row>
    <row r="10" spans="2:7" x14ac:dyDescent="0.35">
      <c r="B10" s="230" t="s">
        <v>292</v>
      </c>
      <c r="C10" s="230"/>
      <c r="D10" s="230"/>
      <c r="E10" s="164">
        <v>1</v>
      </c>
      <c r="F10" s="164">
        <v>2268</v>
      </c>
      <c r="G10" s="164">
        <f t="shared" si="0"/>
        <v>2268</v>
      </c>
    </row>
    <row r="11" spans="2:7" x14ac:dyDescent="0.35">
      <c r="B11" s="230" t="s">
        <v>293</v>
      </c>
      <c r="C11" s="230"/>
      <c r="D11" s="230"/>
      <c r="E11" s="164">
        <v>1</v>
      </c>
      <c r="F11" s="164">
        <v>2024</v>
      </c>
      <c r="G11" s="164">
        <f t="shared" si="0"/>
        <v>2024</v>
      </c>
    </row>
    <row r="12" spans="2:7" x14ac:dyDescent="0.35">
      <c r="B12" s="230" t="s">
        <v>294</v>
      </c>
      <c r="C12" s="230"/>
      <c r="D12" s="230"/>
      <c r="E12" s="164">
        <v>3</v>
      </c>
      <c r="F12" s="164">
        <v>1605</v>
      </c>
      <c r="G12" s="164">
        <f t="shared" si="0"/>
        <v>4815</v>
      </c>
    </row>
    <row r="13" spans="2:7" x14ac:dyDescent="0.35">
      <c r="B13" s="230" t="s">
        <v>295</v>
      </c>
      <c r="C13" s="230"/>
      <c r="D13" s="230"/>
      <c r="E13" s="164">
        <v>1</v>
      </c>
      <c r="F13" s="164">
        <v>877</v>
      </c>
      <c r="G13" s="164">
        <f t="shared" si="0"/>
        <v>877</v>
      </c>
    </row>
    <row r="14" spans="2:7" x14ac:dyDescent="0.35">
      <c r="B14" s="230" t="s">
        <v>296</v>
      </c>
      <c r="C14" s="230"/>
      <c r="D14" s="230"/>
      <c r="E14" s="164">
        <v>1</v>
      </c>
      <c r="F14" s="164">
        <v>2180</v>
      </c>
      <c r="G14" s="164">
        <f t="shared" si="0"/>
        <v>2180</v>
      </c>
    </row>
    <row r="15" spans="2:7" x14ac:dyDescent="0.35">
      <c r="B15" s="230" t="s">
        <v>297</v>
      </c>
      <c r="C15" s="230"/>
      <c r="D15" s="230"/>
      <c r="E15" s="164">
        <v>1</v>
      </c>
      <c r="F15" s="164">
        <v>1142</v>
      </c>
      <c r="G15" s="164">
        <f t="shared" si="0"/>
        <v>1142</v>
      </c>
    </row>
    <row r="16" spans="2:7" x14ac:dyDescent="0.35">
      <c r="B16" s="230" t="s">
        <v>84</v>
      </c>
      <c r="C16" s="230"/>
      <c r="D16" s="230"/>
      <c r="E16" s="164">
        <v>7</v>
      </c>
      <c r="F16" s="164">
        <v>159</v>
      </c>
      <c r="G16" s="164">
        <f t="shared" si="0"/>
        <v>1113</v>
      </c>
    </row>
    <row r="17" spans="2:7" x14ac:dyDescent="0.35">
      <c r="B17" s="230" t="s">
        <v>85</v>
      </c>
      <c r="C17" s="230"/>
      <c r="D17" s="230"/>
      <c r="E17" s="164">
        <v>7</v>
      </c>
      <c r="F17" s="164">
        <v>159</v>
      </c>
      <c r="G17" s="164">
        <f t="shared" si="0"/>
        <v>1113</v>
      </c>
    </row>
    <row r="18" spans="2:7" x14ac:dyDescent="0.35">
      <c r="B18" s="227" t="s">
        <v>86</v>
      </c>
      <c r="C18" s="227"/>
      <c r="D18" s="227"/>
      <c r="E18" s="163">
        <v>1</v>
      </c>
      <c r="F18" s="163">
        <v>191</v>
      </c>
      <c r="G18" s="163">
        <f t="shared" si="0"/>
        <v>191</v>
      </c>
    </row>
    <row r="19" spans="2:7" x14ac:dyDescent="0.35">
      <c r="B19" s="227" t="s">
        <v>87</v>
      </c>
      <c r="C19" s="227"/>
      <c r="D19" s="227"/>
      <c r="E19" s="163">
        <v>1</v>
      </c>
      <c r="F19" s="163">
        <v>223</v>
      </c>
      <c r="G19" s="163">
        <f t="shared" si="0"/>
        <v>223</v>
      </c>
    </row>
    <row r="20" spans="2:7" x14ac:dyDescent="0.35">
      <c r="B20" s="227" t="s">
        <v>88</v>
      </c>
      <c r="C20" s="227"/>
      <c r="D20" s="227"/>
      <c r="E20" s="163">
        <v>2</v>
      </c>
      <c r="F20" s="163">
        <v>234</v>
      </c>
      <c r="G20" s="163">
        <f t="shared" si="0"/>
        <v>468</v>
      </c>
    </row>
    <row r="21" spans="2:7" x14ac:dyDescent="0.35">
      <c r="B21" s="227" t="s">
        <v>89</v>
      </c>
      <c r="C21" s="227"/>
      <c r="D21" s="227"/>
      <c r="E21" s="163">
        <v>2</v>
      </c>
      <c r="F21" s="163">
        <v>256</v>
      </c>
      <c r="G21" s="163">
        <f t="shared" si="0"/>
        <v>512</v>
      </c>
    </row>
    <row r="22" spans="2:7" x14ac:dyDescent="0.35">
      <c r="B22" s="227" t="s">
        <v>90</v>
      </c>
      <c r="C22" s="227"/>
      <c r="D22" s="227"/>
      <c r="E22" s="163">
        <v>2</v>
      </c>
      <c r="F22" s="163">
        <v>285</v>
      </c>
      <c r="G22" s="163">
        <f t="shared" si="0"/>
        <v>570</v>
      </c>
    </row>
    <row r="23" spans="2:7" x14ac:dyDescent="0.35">
      <c r="B23" s="227" t="s">
        <v>91</v>
      </c>
      <c r="C23" s="227"/>
      <c r="D23" s="227"/>
      <c r="E23" s="163">
        <v>1</v>
      </c>
      <c r="F23" s="163">
        <v>300</v>
      </c>
      <c r="G23" s="163">
        <f t="shared" si="0"/>
        <v>300</v>
      </c>
    </row>
    <row r="24" spans="2:7" x14ac:dyDescent="0.35">
      <c r="B24" s="227" t="s">
        <v>92</v>
      </c>
      <c r="C24" s="227"/>
      <c r="D24" s="227"/>
      <c r="E24" s="163">
        <v>1</v>
      </c>
      <c r="F24" s="163">
        <v>523</v>
      </c>
      <c r="G24" s="163">
        <f t="shared" si="0"/>
        <v>523</v>
      </c>
    </row>
    <row r="25" spans="2:7" x14ac:dyDescent="0.35">
      <c r="B25" s="227" t="s">
        <v>93</v>
      </c>
      <c r="C25" s="227"/>
      <c r="D25" s="227"/>
      <c r="E25" s="163">
        <v>4</v>
      </c>
      <c r="F25" s="163">
        <v>523</v>
      </c>
      <c r="G25" s="163">
        <f t="shared" si="0"/>
        <v>2092</v>
      </c>
    </row>
    <row r="26" spans="2:7" x14ac:dyDescent="0.35">
      <c r="B26" s="227" t="s">
        <v>94</v>
      </c>
      <c r="C26" s="227"/>
      <c r="D26" s="227"/>
      <c r="E26" s="163">
        <v>2</v>
      </c>
      <c r="F26" s="163">
        <v>523</v>
      </c>
      <c r="G26" s="163">
        <f t="shared" si="0"/>
        <v>1046</v>
      </c>
    </row>
    <row r="27" spans="2:7" x14ac:dyDescent="0.35">
      <c r="B27" s="227" t="s">
        <v>95</v>
      </c>
      <c r="C27" s="227"/>
      <c r="D27" s="227"/>
      <c r="E27" s="163">
        <v>3</v>
      </c>
      <c r="F27" s="163">
        <v>523</v>
      </c>
      <c r="G27" s="163">
        <f t="shared" si="0"/>
        <v>1569</v>
      </c>
    </row>
    <row r="28" spans="2:7" x14ac:dyDescent="0.35">
      <c r="B28" s="227" t="s">
        <v>96</v>
      </c>
      <c r="C28" s="227"/>
      <c r="D28" s="227"/>
      <c r="E28" s="163">
        <v>1</v>
      </c>
      <c r="F28" s="163">
        <v>527</v>
      </c>
      <c r="G28" s="163">
        <f t="shared" si="0"/>
        <v>527</v>
      </c>
    </row>
    <row r="29" spans="2:7" x14ac:dyDescent="0.35">
      <c r="B29" s="227" t="s">
        <v>97</v>
      </c>
      <c r="C29" s="227"/>
      <c r="D29" s="227"/>
      <c r="E29" s="163">
        <v>1</v>
      </c>
      <c r="F29" s="163">
        <v>536</v>
      </c>
      <c r="G29" s="163">
        <f t="shared" si="0"/>
        <v>536</v>
      </c>
    </row>
    <row r="30" spans="2:7" x14ac:dyDescent="0.35">
      <c r="B30" s="227" t="s">
        <v>298</v>
      </c>
      <c r="C30" s="227"/>
      <c r="D30" s="227"/>
      <c r="E30" s="163">
        <v>1</v>
      </c>
      <c r="F30" s="163">
        <v>634</v>
      </c>
      <c r="G30" s="163">
        <f t="shared" si="0"/>
        <v>634</v>
      </c>
    </row>
    <row r="31" spans="2:7" x14ac:dyDescent="0.35">
      <c r="B31" s="227" t="s">
        <v>98</v>
      </c>
      <c r="C31" s="227"/>
      <c r="D31" s="227"/>
      <c r="E31" s="163">
        <v>1</v>
      </c>
      <c r="F31" s="163">
        <v>1345</v>
      </c>
      <c r="G31" s="163">
        <f t="shared" si="0"/>
        <v>1345</v>
      </c>
    </row>
    <row r="32" spans="2:7" x14ac:dyDescent="0.35">
      <c r="B32" s="227" t="s">
        <v>99</v>
      </c>
      <c r="C32" s="227"/>
      <c r="D32" s="227"/>
      <c r="E32" s="163">
        <v>2</v>
      </c>
      <c r="F32" s="163">
        <v>82</v>
      </c>
      <c r="G32" s="163">
        <f t="shared" si="0"/>
        <v>164</v>
      </c>
    </row>
    <row r="33" spans="2:7" x14ac:dyDescent="0.35">
      <c r="B33" s="227" t="s">
        <v>100</v>
      </c>
      <c r="C33" s="227"/>
      <c r="D33" s="227"/>
      <c r="E33" s="163">
        <v>1</v>
      </c>
      <c r="F33" s="163">
        <v>388</v>
      </c>
      <c r="G33" s="163">
        <f t="shared" si="0"/>
        <v>388</v>
      </c>
    </row>
    <row r="34" spans="2:7" x14ac:dyDescent="0.35">
      <c r="B34" s="227" t="s">
        <v>101</v>
      </c>
      <c r="C34" s="227"/>
      <c r="D34" s="227"/>
      <c r="E34" s="163">
        <v>3</v>
      </c>
      <c r="F34" s="163">
        <v>95</v>
      </c>
      <c r="G34" s="163">
        <f t="shared" si="0"/>
        <v>285</v>
      </c>
    </row>
    <row r="35" spans="2:7" x14ac:dyDescent="0.35">
      <c r="B35" s="231" t="s">
        <v>299</v>
      </c>
      <c r="C35" s="227"/>
      <c r="D35" s="227"/>
      <c r="E35" s="163">
        <v>5</v>
      </c>
      <c r="F35" s="163">
        <v>105</v>
      </c>
      <c r="G35" s="163">
        <f t="shared" si="0"/>
        <v>525</v>
      </c>
    </row>
    <row r="36" spans="2:7" x14ac:dyDescent="0.35">
      <c r="B36" s="227" t="s">
        <v>102</v>
      </c>
      <c r="C36" s="227"/>
      <c r="D36" s="227"/>
      <c r="E36" s="163">
        <v>1</v>
      </c>
      <c r="F36" s="163">
        <v>360</v>
      </c>
      <c r="G36" s="163">
        <f t="shared" si="0"/>
        <v>360</v>
      </c>
    </row>
    <row r="37" spans="2:7" x14ac:dyDescent="0.35">
      <c r="B37" s="227" t="s">
        <v>103</v>
      </c>
      <c r="C37" s="227"/>
      <c r="D37" s="227"/>
      <c r="E37" s="163">
        <v>3</v>
      </c>
      <c r="F37" s="163">
        <v>210</v>
      </c>
      <c r="G37" s="163">
        <f t="shared" si="0"/>
        <v>630</v>
      </c>
    </row>
    <row r="38" spans="2:7" x14ac:dyDescent="0.35">
      <c r="B38" s="227" t="s">
        <v>104</v>
      </c>
      <c r="C38" s="227"/>
      <c r="D38" s="227"/>
      <c r="E38" s="163">
        <v>1</v>
      </c>
      <c r="F38" s="163">
        <v>455</v>
      </c>
      <c r="G38" s="163">
        <f t="shared" si="0"/>
        <v>455</v>
      </c>
    </row>
    <row r="39" spans="2:7" x14ac:dyDescent="0.35">
      <c r="B39" s="227" t="s">
        <v>300</v>
      </c>
      <c r="C39" s="227"/>
      <c r="D39" s="227"/>
      <c r="E39" s="163">
        <v>2</v>
      </c>
      <c r="F39" s="163">
        <v>421</v>
      </c>
      <c r="G39" s="163">
        <f t="shared" si="0"/>
        <v>842</v>
      </c>
    </row>
    <row r="40" spans="2:7" x14ac:dyDescent="0.35">
      <c r="B40" s="231" t="s">
        <v>301</v>
      </c>
      <c r="C40" s="227"/>
      <c r="D40" s="227"/>
      <c r="E40" s="163">
        <v>2</v>
      </c>
      <c r="F40" s="163">
        <v>93</v>
      </c>
      <c r="G40" s="163">
        <f t="shared" si="0"/>
        <v>186</v>
      </c>
    </row>
    <row r="41" spans="2:7" x14ac:dyDescent="0.35">
      <c r="B41" s="230" t="s">
        <v>105</v>
      </c>
      <c r="C41" s="230"/>
      <c r="D41" s="230"/>
      <c r="E41" s="164">
        <v>20</v>
      </c>
      <c r="F41" s="164">
        <v>304</v>
      </c>
      <c r="G41" s="164">
        <f t="shared" si="0"/>
        <v>6080</v>
      </c>
    </row>
    <row r="42" spans="2:7" x14ac:dyDescent="0.35">
      <c r="B42" s="230" t="s">
        <v>302</v>
      </c>
      <c r="C42" s="230"/>
      <c r="D42" s="230"/>
      <c r="E42" s="164">
        <v>4</v>
      </c>
      <c r="F42" s="164">
        <v>250</v>
      </c>
      <c r="G42" s="164">
        <f t="shared" si="0"/>
        <v>1000</v>
      </c>
    </row>
    <row r="43" spans="2:7" x14ac:dyDescent="0.35">
      <c r="B43" s="227" t="s">
        <v>106</v>
      </c>
      <c r="C43" s="227"/>
      <c r="D43" s="227"/>
      <c r="E43" s="163">
        <v>2</v>
      </c>
      <c r="F43" s="163">
        <v>96</v>
      </c>
      <c r="G43" s="163">
        <f t="shared" si="0"/>
        <v>192</v>
      </c>
    </row>
    <row r="44" spans="2:7" x14ac:dyDescent="0.35">
      <c r="B44" s="227" t="s">
        <v>107</v>
      </c>
      <c r="C44" s="227"/>
      <c r="D44" s="227"/>
      <c r="E44" s="163">
        <v>1</v>
      </c>
      <c r="F44" s="163">
        <v>187</v>
      </c>
      <c r="G44" s="163">
        <f t="shared" si="0"/>
        <v>187</v>
      </c>
    </row>
    <row r="45" spans="2:7" x14ac:dyDescent="0.35">
      <c r="B45" s="227" t="s">
        <v>108</v>
      </c>
      <c r="C45" s="227"/>
      <c r="D45" s="227"/>
      <c r="E45" s="163">
        <v>1</v>
      </c>
      <c r="F45" s="163">
        <v>431</v>
      </c>
      <c r="G45" s="163">
        <f t="shared" si="0"/>
        <v>431</v>
      </c>
    </row>
    <row r="46" spans="2:7" x14ac:dyDescent="0.35">
      <c r="B46" s="229" t="s">
        <v>303</v>
      </c>
      <c r="C46" s="230"/>
      <c r="D46" s="230"/>
      <c r="E46" s="164">
        <v>30</v>
      </c>
      <c r="F46" s="164">
        <v>400</v>
      </c>
      <c r="G46" s="164">
        <f t="shared" si="0"/>
        <v>12000</v>
      </c>
    </row>
    <row r="47" spans="2:7" x14ac:dyDescent="0.35">
      <c r="B47" s="229" t="s">
        <v>304</v>
      </c>
      <c r="C47" s="230"/>
      <c r="D47" s="230"/>
      <c r="E47" s="164">
        <v>20</v>
      </c>
      <c r="F47" s="164">
        <v>200</v>
      </c>
      <c r="G47" s="164">
        <f t="shared" si="0"/>
        <v>4000</v>
      </c>
    </row>
    <row r="48" spans="2:7" x14ac:dyDescent="0.35">
      <c r="B48" s="229" t="s">
        <v>305</v>
      </c>
      <c r="C48" s="230"/>
      <c r="D48" s="230"/>
      <c r="E48" s="164">
        <v>20</v>
      </c>
      <c r="F48" s="164">
        <v>800</v>
      </c>
      <c r="G48" s="164">
        <f t="shared" si="0"/>
        <v>16000</v>
      </c>
    </row>
    <row r="49" spans="2:7" x14ac:dyDescent="0.35">
      <c r="B49" s="229" t="s">
        <v>306</v>
      </c>
      <c r="C49" s="230"/>
      <c r="D49" s="230"/>
      <c r="E49" s="164">
        <v>12</v>
      </c>
      <c r="F49" s="164">
        <v>250</v>
      </c>
      <c r="G49" s="164">
        <f t="shared" si="0"/>
        <v>3000</v>
      </c>
    </row>
    <row r="50" spans="2:7" x14ac:dyDescent="0.35">
      <c r="B50" s="229" t="s">
        <v>307</v>
      </c>
      <c r="C50" s="230"/>
      <c r="D50" s="230"/>
      <c r="E50" s="164">
        <v>10</v>
      </c>
      <c r="F50" s="164">
        <v>1250</v>
      </c>
      <c r="G50" s="164">
        <f t="shared" si="0"/>
        <v>12500</v>
      </c>
    </row>
    <row r="51" spans="2:7" x14ac:dyDescent="0.35">
      <c r="B51" s="229" t="s">
        <v>308</v>
      </c>
      <c r="C51" s="230"/>
      <c r="D51" s="230"/>
      <c r="E51" s="164">
        <v>10</v>
      </c>
      <c r="F51" s="164">
        <v>850</v>
      </c>
      <c r="G51" s="164">
        <f t="shared" si="0"/>
        <v>8500</v>
      </c>
    </row>
    <row r="52" spans="2:7" x14ac:dyDescent="0.35">
      <c r="B52" s="229" t="s">
        <v>309</v>
      </c>
      <c r="C52" s="230"/>
      <c r="D52" s="230"/>
      <c r="E52" s="164">
        <v>20</v>
      </c>
      <c r="F52" s="164">
        <v>650</v>
      </c>
      <c r="G52" s="164">
        <f t="shared" si="0"/>
        <v>13000</v>
      </c>
    </row>
    <row r="53" spans="2:7" x14ac:dyDescent="0.35">
      <c r="B53" s="229" t="s">
        <v>310</v>
      </c>
      <c r="C53" s="230"/>
      <c r="D53" s="230"/>
      <c r="E53" s="164">
        <v>12</v>
      </c>
      <c r="F53" s="164">
        <v>200</v>
      </c>
      <c r="G53" s="164">
        <f t="shared" si="0"/>
        <v>2400</v>
      </c>
    </row>
    <row r="54" spans="2:7" x14ac:dyDescent="0.35">
      <c r="B54" s="229" t="s">
        <v>311</v>
      </c>
      <c r="C54" s="230"/>
      <c r="D54" s="230"/>
      <c r="E54" s="164">
        <v>20</v>
      </c>
      <c r="F54" s="164">
        <v>450</v>
      </c>
      <c r="G54" s="164">
        <f t="shared" si="0"/>
        <v>9000</v>
      </c>
    </row>
    <row r="55" spans="2:7" x14ac:dyDescent="0.35">
      <c r="B55" s="229" t="s">
        <v>312</v>
      </c>
      <c r="C55" s="230"/>
      <c r="D55" s="230"/>
      <c r="E55" s="164">
        <v>12</v>
      </c>
      <c r="F55" s="164">
        <v>200</v>
      </c>
      <c r="G55" s="164">
        <f t="shared" si="0"/>
        <v>2400</v>
      </c>
    </row>
    <row r="56" spans="2:7" x14ac:dyDescent="0.35">
      <c r="B56" s="229" t="s">
        <v>313</v>
      </c>
      <c r="C56" s="230"/>
      <c r="D56" s="230"/>
      <c r="E56" s="164">
        <v>10</v>
      </c>
      <c r="F56" s="164">
        <v>300</v>
      </c>
      <c r="G56" s="164">
        <f t="shared" si="0"/>
        <v>3000</v>
      </c>
    </row>
    <row r="57" spans="2:7" x14ac:dyDescent="0.35">
      <c r="B57" s="229" t="s">
        <v>314</v>
      </c>
      <c r="C57" s="230"/>
      <c r="D57" s="230"/>
      <c r="E57" s="164">
        <v>10</v>
      </c>
      <c r="F57" s="164">
        <v>150</v>
      </c>
      <c r="G57" s="164">
        <f t="shared" si="0"/>
        <v>1500</v>
      </c>
    </row>
    <row r="58" spans="2:7" x14ac:dyDescent="0.35">
      <c r="B58" s="227" t="s">
        <v>109</v>
      </c>
      <c r="C58" s="227"/>
      <c r="D58" s="227"/>
      <c r="E58" s="163">
        <v>1</v>
      </c>
      <c r="F58" s="163">
        <v>8040</v>
      </c>
      <c r="G58" s="163">
        <f t="shared" si="0"/>
        <v>8040</v>
      </c>
    </row>
    <row r="59" spans="2:7" x14ac:dyDescent="0.35">
      <c r="B59" s="227" t="s">
        <v>110</v>
      </c>
      <c r="C59" s="227"/>
      <c r="D59" s="227"/>
      <c r="E59" s="163">
        <v>1</v>
      </c>
      <c r="F59" s="163">
        <v>2800</v>
      </c>
      <c r="G59" s="163">
        <f t="shared" si="0"/>
        <v>2800</v>
      </c>
    </row>
    <row r="60" spans="2:7" x14ac:dyDescent="0.35">
      <c r="B60" s="227" t="s">
        <v>111</v>
      </c>
      <c r="C60" s="227"/>
      <c r="D60" s="227"/>
      <c r="E60" s="163">
        <v>1</v>
      </c>
      <c r="F60" s="163">
        <v>1250</v>
      </c>
      <c r="G60" s="163">
        <f t="shared" si="0"/>
        <v>1250</v>
      </c>
    </row>
    <row r="61" spans="2:7" x14ac:dyDescent="0.35">
      <c r="B61" s="227" t="s">
        <v>112</v>
      </c>
      <c r="C61" s="227"/>
      <c r="D61" s="227"/>
      <c r="E61" s="163">
        <v>2</v>
      </c>
      <c r="F61" s="163">
        <v>2450</v>
      </c>
      <c r="G61" s="163">
        <f t="shared" si="0"/>
        <v>4900</v>
      </c>
    </row>
    <row r="62" spans="2:7" x14ac:dyDescent="0.35">
      <c r="B62" s="227" t="s">
        <v>113</v>
      </c>
      <c r="C62" s="227"/>
      <c r="D62" s="227"/>
      <c r="E62" s="163">
        <v>1</v>
      </c>
      <c r="F62" s="163">
        <v>520</v>
      </c>
      <c r="G62" s="163">
        <f t="shared" si="0"/>
        <v>520</v>
      </c>
    </row>
    <row r="63" spans="2:7" x14ac:dyDescent="0.35">
      <c r="B63" s="227" t="s">
        <v>114</v>
      </c>
      <c r="C63" s="227"/>
      <c r="D63" s="227"/>
      <c r="E63" s="163">
        <v>1</v>
      </c>
      <c r="F63" s="163">
        <v>990</v>
      </c>
      <c r="G63" s="163">
        <f t="shared" si="0"/>
        <v>990</v>
      </c>
    </row>
    <row r="64" spans="2:7" x14ac:dyDescent="0.35">
      <c r="B64" s="227" t="s">
        <v>115</v>
      </c>
      <c r="C64" s="227"/>
      <c r="D64" s="227"/>
      <c r="E64" s="163">
        <v>1</v>
      </c>
      <c r="F64" s="163">
        <v>1350</v>
      </c>
      <c r="G64" s="163">
        <f t="shared" si="0"/>
        <v>1350</v>
      </c>
    </row>
    <row r="65" spans="2:7" x14ac:dyDescent="0.35">
      <c r="B65" s="227" t="s">
        <v>116</v>
      </c>
      <c r="C65" s="227"/>
      <c r="D65" s="227"/>
      <c r="E65" s="163">
        <v>1</v>
      </c>
      <c r="F65" s="163">
        <v>717</v>
      </c>
      <c r="G65" s="163">
        <f t="shared" si="0"/>
        <v>717</v>
      </c>
    </row>
    <row r="66" spans="2:7" x14ac:dyDescent="0.35">
      <c r="B66" s="227" t="s">
        <v>117</v>
      </c>
      <c r="C66" s="227"/>
      <c r="D66" s="227"/>
      <c r="E66" s="163">
        <v>1</v>
      </c>
      <c r="F66" s="163">
        <v>943.43</v>
      </c>
      <c r="G66" s="163">
        <f t="shared" ref="G66:G75" si="1">E66*F66</f>
        <v>943.43</v>
      </c>
    </row>
    <row r="67" spans="2:7" x14ac:dyDescent="0.35">
      <c r="B67" s="227" t="s">
        <v>118</v>
      </c>
      <c r="C67" s="227"/>
      <c r="D67" s="227"/>
      <c r="E67" s="163">
        <v>1</v>
      </c>
      <c r="F67" s="163">
        <v>1056.56</v>
      </c>
      <c r="G67" s="163">
        <f t="shared" si="1"/>
        <v>1056.56</v>
      </c>
    </row>
    <row r="68" spans="2:7" x14ac:dyDescent="0.35">
      <c r="B68" s="227" t="s">
        <v>119</v>
      </c>
      <c r="C68" s="227"/>
      <c r="D68" s="227"/>
      <c r="E68" s="163">
        <v>1</v>
      </c>
      <c r="F68" s="163">
        <v>2450</v>
      </c>
      <c r="G68" s="163">
        <f t="shared" si="1"/>
        <v>2450</v>
      </c>
    </row>
    <row r="69" spans="2:7" x14ac:dyDescent="0.35">
      <c r="B69" s="227" t="s">
        <v>120</v>
      </c>
      <c r="C69" s="227"/>
      <c r="D69" s="227"/>
      <c r="E69" s="163">
        <v>1</v>
      </c>
      <c r="F69" s="163">
        <v>2490</v>
      </c>
      <c r="G69" s="163">
        <f t="shared" si="1"/>
        <v>2490</v>
      </c>
    </row>
    <row r="70" spans="2:7" x14ac:dyDescent="0.35">
      <c r="B70" s="227" t="s">
        <v>121</v>
      </c>
      <c r="C70" s="227"/>
      <c r="D70" s="227"/>
      <c r="E70" s="163">
        <v>2</v>
      </c>
      <c r="F70" s="163">
        <v>150</v>
      </c>
      <c r="G70" s="163">
        <f t="shared" si="1"/>
        <v>300</v>
      </c>
    </row>
    <row r="71" spans="2:7" x14ac:dyDescent="0.35">
      <c r="B71" s="227" t="s">
        <v>122</v>
      </c>
      <c r="C71" s="227"/>
      <c r="D71" s="227"/>
      <c r="E71" s="163">
        <v>3</v>
      </c>
      <c r="F71" s="163">
        <v>170</v>
      </c>
      <c r="G71" s="163">
        <f t="shared" si="1"/>
        <v>510</v>
      </c>
    </row>
    <row r="72" spans="2:7" x14ac:dyDescent="0.35">
      <c r="B72" s="227" t="s">
        <v>123</v>
      </c>
      <c r="C72" s="227"/>
      <c r="D72" s="227"/>
      <c r="E72" s="163">
        <v>2</v>
      </c>
      <c r="F72" s="163">
        <v>480</v>
      </c>
      <c r="G72" s="163">
        <f t="shared" si="1"/>
        <v>960</v>
      </c>
    </row>
    <row r="73" spans="2:7" x14ac:dyDescent="0.35">
      <c r="B73" s="227" t="s">
        <v>124</v>
      </c>
      <c r="C73" s="227"/>
      <c r="D73" s="227"/>
      <c r="E73" s="163">
        <v>1</v>
      </c>
      <c r="F73" s="163">
        <v>1690</v>
      </c>
      <c r="G73" s="163">
        <f t="shared" si="1"/>
        <v>1690</v>
      </c>
    </row>
    <row r="74" spans="2:7" x14ac:dyDescent="0.35">
      <c r="B74" s="227" t="s">
        <v>125</v>
      </c>
      <c r="C74" s="227"/>
      <c r="D74" s="227"/>
      <c r="E74" s="163">
        <v>12</v>
      </c>
      <c r="F74" s="163">
        <v>400</v>
      </c>
      <c r="G74" s="163">
        <f t="shared" si="1"/>
        <v>4800</v>
      </c>
    </row>
    <row r="75" spans="2:7" x14ac:dyDescent="0.35">
      <c r="B75" s="228" t="s">
        <v>126</v>
      </c>
      <c r="C75" s="228"/>
      <c r="D75" s="228"/>
      <c r="E75" s="165">
        <v>5</v>
      </c>
      <c r="F75" s="165">
        <v>360</v>
      </c>
      <c r="G75" s="165">
        <f t="shared" si="1"/>
        <v>1800</v>
      </c>
    </row>
    <row r="76" spans="2:7" ht="15.5" x14ac:dyDescent="0.35">
      <c r="B76" s="213" t="s">
        <v>315</v>
      </c>
      <c r="C76" s="213"/>
      <c r="D76" s="213"/>
      <c r="E76" s="137"/>
      <c r="F76" s="137"/>
      <c r="G76" s="166">
        <f>SUM(G2:G75)</f>
        <v>175141.99</v>
      </c>
    </row>
  </sheetData>
  <mergeCells count="76">
    <mergeCell ref="B6:D6"/>
    <mergeCell ref="B1:D1"/>
    <mergeCell ref="B2:D2"/>
    <mergeCell ref="B3:D3"/>
    <mergeCell ref="B4:D4"/>
    <mergeCell ref="B5:D5"/>
    <mergeCell ref="B18:D18"/>
    <mergeCell ref="B7:D7"/>
    <mergeCell ref="B8:D8"/>
    <mergeCell ref="B9:D9"/>
    <mergeCell ref="B10:D10"/>
    <mergeCell ref="B11:D11"/>
    <mergeCell ref="B12:D12"/>
    <mergeCell ref="B13:D13"/>
    <mergeCell ref="B14:D14"/>
    <mergeCell ref="B15:D15"/>
    <mergeCell ref="B16:D16"/>
    <mergeCell ref="B17:D17"/>
    <mergeCell ref="B30:D30"/>
    <mergeCell ref="B19:D19"/>
    <mergeCell ref="B20:D20"/>
    <mergeCell ref="B21:D21"/>
    <mergeCell ref="B22:D22"/>
    <mergeCell ref="B23:D23"/>
    <mergeCell ref="B24:D24"/>
    <mergeCell ref="B25:D25"/>
    <mergeCell ref="B26:D26"/>
    <mergeCell ref="B27:D27"/>
    <mergeCell ref="B28:D28"/>
    <mergeCell ref="B29:D29"/>
    <mergeCell ref="B42:D42"/>
    <mergeCell ref="B31:D31"/>
    <mergeCell ref="B32:D32"/>
    <mergeCell ref="B33:D33"/>
    <mergeCell ref="B34:D34"/>
    <mergeCell ref="B35:D35"/>
    <mergeCell ref="B36:D36"/>
    <mergeCell ref="B37:D37"/>
    <mergeCell ref="B38:D38"/>
    <mergeCell ref="B39:D39"/>
    <mergeCell ref="B40:D40"/>
    <mergeCell ref="B41:D41"/>
    <mergeCell ref="B54:D54"/>
    <mergeCell ref="B43:D43"/>
    <mergeCell ref="B44:D44"/>
    <mergeCell ref="B45:D45"/>
    <mergeCell ref="B46:D46"/>
    <mergeCell ref="B47:D47"/>
    <mergeCell ref="B48:D48"/>
    <mergeCell ref="B49:D49"/>
    <mergeCell ref="B50:D50"/>
    <mergeCell ref="B51:D51"/>
    <mergeCell ref="B52:D52"/>
    <mergeCell ref="B53:D53"/>
    <mergeCell ref="B66:D66"/>
    <mergeCell ref="B55:D55"/>
    <mergeCell ref="B56:D56"/>
    <mergeCell ref="B57:D57"/>
    <mergeCell ref="B58:D58"/>
    <mergeCell ref="B59:D59"/>
    <mergeCell ref="B60:D60"/>
    <mergeCell ref="B61:D61"/>
    <mergeCell ref="B62:D62"/>
    <mergeCell ref="B63:D63"/>
    <mergeCell ref="B64:D64"/>
    <mergeCell ref="B65:D65"/>
    <mergeCell ref="B73:D73"/>
    <mergeCell ref="B74:D74"/>
    <mergeCell ref="B75:D75"/>
    <mergeCell ref="B76:D76"/>
    <mergeCell ref="B67:D67"/>
    <mergeCell ref="B68:D68"/>
    <mergeCell ref="B69:D69"/>
    <mergeCell ref="B70:D70"/>
    <mergeCell ref="B71:D71"/>
    <mergeCell ref="B72:D7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D30"/>
  <sheetViews>
    <sheetView zoomScale="70" zoomScaleNormal="70" workbookViewId="0">
      <selection activeCell="E19" sqref="E19"/>
    </sheetView>
  </sheetViews>
  <sheetFormatPr defaultRowHeight="15.5" x14ac:dyDescent="0.35"/>
  <cols>
    <col min="1" max="1" width="7" style="1" bestFit="1" customWidth="1"/>
    <col min="2" max="2" width="60.1796875" style="1" bestFit="1" customWidth="1"/>
    <col min="3" max="3" width="11.1796875" style="1" bestFit="1" customWidth="1"/>
    <col min="4" max="256" width="9.1796875" style="1"/>
    <col min="257" max="257" width="5.81640625" style="1" bestFit="1" customWidth="1"/>
    <col min="258" max="258" width="47.81640625" style="1" bestFit="1" customWidth="1"/>
    <col min="259" max="259" width="10.81640625" style="1" bestFit="1" customWidth="1"/>
    <col min="260" max="512" width="9.1796875" style="1"/>
    <col min="513" max="513" width="5.81640625" style="1" bestFit="1" customWidth="1"/>
    <col min="514" max="514" width="47.81640625" style="1" bestFit="1" customWidth="1"/>
    <col min="515" max="515" width="10.81640625" style="1" bestFit="1" customWidth="1"/>
    <col min="516" max="768" width="9.1796875" style="1"/>
    <col min="769" max="769" width="5.81640625" style="1" bestFit="1" customWidth="1"/>
    <col min="770" max="770" width="47.81640625" style="1" bestFit="1" customWidth="1"/>
    <col min="771" max="771" width="10.81640625" style="1" bestFit="1" customWidth="1"/>
    <col min="772" max="1024" width="9.1796875" style="1"/>
    <col min="1025" max="1025" width="5.81640625" style="1" bestFit="1" customWidth="1"/>
    <col min="1026" max="1026" width="47.81640625" style="1" bestFit="1" customWidth="1"/>
    <col min="1027" max="1027" width="10.81640625" style="1" bestFit="1" customWidth="1"/>
    <col min="1028" max="1280" width="9.1796875" style="1"/>
    <col min="1281" max="1281" width="5.81640625" style="1" bestFit="1" customWidth="1"/>
    <col min="1282" max="1282" width="47.81640625" style="1" bestFit="1" customWidth="1"/>
    <col min="1283" max="1283" width="10.81640625" style="1" bestFit="1" customWidth="1"/>
    <col min="1284" max="1536" width="9.1796875" style="1"/>
    <col min="1537" max="1537" width="5.81640625" style="1" bestFit="1" customWidth="1"/>
    <col min="1538" max="1538" width="47.81640625" style="1" bestFit="1" customWidth="1"/>
    <col min="1539" max="1539" width="10.81640625" style="1" bestFit="1" customWidth="1"/>
    <col min="1540" max="1792" width="9.1796875" style="1"/>
    <col min="1793" max="1793" width="5.81640625" style="1" bestFit="1" customWidth="1"/>
    <col min="1794" max="1794" width="47.81640625" style="1" bestFit="1" customWidth="1"/>
    <col min="1795" max="1795" width="10.81640625" style="1" bestFit="1" customWidth="1"/>
    <col min="1796" max="2048" width="9.1796875" style="1"/>
    <col min="2049" max="2049" width="5.81640625" style="1" bestFit="1" customWidth="1"/>
    <col min="2050" max="2050" width="47.81640625" style="1" bestFit="1" customWidth="1"/>
    <col min="2051" max="2051" width="10.81640625" style="1" bestFit="1" customWidth="1"/>
    <col min="2052" max="2304" width="9.1796875" style="1"/>
    <col min="2305" max="2305" width="5.81640625" style="1" bestFit="1" customWidth="1"/>
    <col min="2306" max="2306" width="47.81640625" style="1" bestFit="1" customWidth="1"/>
    <col min="2307" max="2307" width="10.81640625" style="1" bestFit="1" customWidth="1"/>
    <col min="2308" max="2560" width="9.1796875" style="1"/>
    <col min="2561" max="2561" width="5.81640625" style="1" bestFit="1" customWidth="1"/>
    <col min="2562" max="2562" width="47.81640625" style="1" bestFit="1" customWidth="1"/>
    <col min="2563" max="2563" width="10.81640625" style="1" bestFit="1" customWidth="1"/>
    <col min="2564" max="2816" width="9.1796875" style="1"/>
    <col min="2817" max="2817" width="5.81640625" style="1" bestFit="1" customWidth="1"/>
    <col min="2818" max="2818" width="47.81640625" style="1" bestFit="1" customWidth="1"/>
    <col min="2819" max="2819" width="10.81640625" style="1" bestFit="1" customWidth="1"/>
    <col min="2820" max="3072" width="9.1796875" style="1"/>
    <col min="3073" max="3073" width="5.81640625" style="1" bestFit="1" customWidth="1"/>
    <col min="3074" max="3074" width="47.81640625" style="1" bestFit="1" customWidth="1"/>
    <col min="3075" max="3075" width="10.81640625" style="1" bestFit="1" customWidth="1"/>
    <col min="3076" max="3328" width="9.1796875" style="1"/>
    <col min="3329" max="3329" width="5.81640625" style="1" bestFit="1" customWidth="1"/>
    <col min="3330" max="3330" width="47.81640625" style="1" bestFit="1" customWidth="1"/>
    <col min="3331" max="3331" width="10.81640625" style="1" bestFit="1" customWidth="1"/>
    <col min="3332" max="3584" width="9.1796875" style="1"/>
    <col min="3585" max="3585" width="5.81640625" style="1" bestFit="1" customWidth="1"/>
    <col min="3586" max="3586" width="47.81640625" style="1" bestFit="1" customWidth="1"/>
    <col min="3587" max="3587" width="10.81640625" style="1" bestFit="1" customWidth="1"/>
    <col min="3588" max="3840" width="9.1796875" style="1"/>
    <col min="3841" max="3841" width="5.81640625" style="1" bestFit="1" customWidth="1"/>
    <col min="3842" max="3842" width="47.81640625" style="1" bestFit="1" customWidth="1"/>
    <col min="3843" max="3843" width="10.81640625" style="1" bestFit="1" customWidth="1"/>
    <col min="3844" max="4096" width="9.1796875" style="1"/>
    <col min="4097" max="4097" width="5.81640625" style="1" bestFit="1" customWidth="1"/>
    <col min="4098" max="4098" width="47.81640625" style="1" bestFit="1" customWidth="1"/>
    <col min="4099" max="4099" width="10.81640625" style="1" bestFit="1" customWidth="1"/>
    <col min="4100" max="4352" width="9.1796875" style="1"/>
    <col min="4353" max="4353" width="5.81640625" style="1" bestFit="1" customWidth="1"/>
    <col min="4354" max="4354" width="47.81640625" style="1" bestFit="1" customWidth="1"/>
    <col min="4355" max="4355" width="10.81640625" style="1" bestFit="1" customWidth="1"/>
    <col min="4356" max="4608" width="9.1796875" style="1"/>
    <col min="4609" max="4609" width="5.81640625" style="1" bestFit="1" customWidth="1"/>
    <col min="4610" max="4610" width="47.81640625" style="1" bestFit="1" customWidth="1"/>
    <col min="4611" max="4611" width="10.81640625" style="1" bestFit="1" customWidth="1"/>
    <col min="4612" max="4864" width="9.1796875" style="1"/>
    <col min="4865" max="4865" width="5.81640625" style="1" bestFit="1" customWidth="1"/>
    <col min="4866" max="4866" width="47.81640625" style="1" bestFit="1" customWidth="1"/>
    <col min="4867" max="4867" width="10.81640625" style="1" bestFit="1" customWidth="1"/>
    <col min="4868" max="5120" width="9.1796875" style="1"/>
    <col min="5121" max="5121" width="5.81640625" style="1" bestFit="1" customWidth="1"/>
    <col min="5122" max="5122" width="47.81640625" style="1" bestFit="1" customWidth="1"/>
    <col min="5123" max="5123" width="10.81640625" style="1" bestFit="1" customWidth="1"/>
    <col min="5124" max="5376" width="9.1796875" style="1"/>
    <col min="5377" max="5377" width="5.81640625" style="1" bestFit="1" customWidth="1"/>
    <col min="5378" max="5378" width="47.81640625" style="1" bestFit="1" customWidth="1"/>
    <col min="5379" max="5379" width="10.81640625" style="1" bestFit="1" customWidth="1"/>
    <col min="5380" max="5632" width="9.1796875" style="1"/>
    <col min="5633" max="5633" width="5.81640625" style="1" bestFit="1" customWidth="1"/>
    <col min="5634" max="5634" width="47.81640625" style="1" bestFit="1" customWidth="1"/>
    <col min="5635" max="5635" width="10.81640625" style="1" bestFit="1" customWidth="1"/>
    <col min="5636" max="5888" width="9.1796875" style="1"/>
    <col min="5889" max="5889" width="5.81640625" style="1" bestFit="1" customWidth="1"/>
    <col min="5890" max="5890" width="47.81640625" style="1" bestFit="1" customWidth="1"/>
    <col min="5891" max="5891" width="10.81640625" style="1" bestFit="1" customWidth="1"/>
    <col min="5892" max="6144" width="9.1796875" style="1"/>
    <col min="6145" max="6145" width="5.81640625" style="1" bestFit="1" customWidth="1"/>
    <col min="6146" max="6146" width="47.81640625" style="1" bestFit="1" customWidth="1"/>
    <col min="6147" max="6147" width="10.81640625" style="1" bestFit="1" customWidth="1"/>
    <col min="6148" max="6400" width="9.1796875" style="1"/>
    <col min="6401" max="6401" width="5.81640625" style="1" bestFit="1" customWidth="1"/>
    <col min="6402" max="6402" width="47.81640625" style="1" bestFit="1" customWidth="1"/>
    <col min="6403" max="6403" width="10.81640625" style="1" bestFit="1" customWidth="1"/>
    <col min="6404" max="6656" width="9.1796875" style="1"/>
    <col min="6657" max="6657" width="5.81640625" style="1" bestFit="1" customWidth="1"/>
    <col min="6658" max="6658" width="47.81640625" style="1" bestFit="1" customWidth="1"/>
    <col min="6659" max="6659" width="10.81640625" style="1" bestFit="1" customWidth="1"/>
    <col min="6660" max="6912" width="9.1796875" style="1"/>
    <col min="6913" max="6913" width="5.81640625" style="1" bestFit="1" customWidth="1"/>
    <col min="6914" max="6914" width="47.81640625" style="1" bestFit="1" customWidth="1"/>
    <col min="6915" max="6915" width="10.81640625" style="1" bestFit="1" customWidth="1"/>
    <col min="6916" max="7168" width="9.1796875" style="1"/>
    <col min="7169" max="7169" width="5.81640625" style="1" bestFit="1" customWidth="1"/>
    <col min="7170" max="7170" width="47.81640625" style="1" bestFit="1" customWidth="1"/>
    <col min="7171" max="7171" width="10.81640625" style="1" bestFit="1" customWidth="1"/>
    <col min="7172" max="7424" width="9.1796875" style="1"/>
    <col min="7425" max="7425" width="5.81640625" style="1" bestFit="1" customWidth="1"/>
    <col min="7426" max="7426" width="47.81640625" style="1" bestFit="1" customWidth="1"/>
    <col min="7427" max="7427" width="10.81640625" style="1" bestFit="1" customWidth="1"/>
    <col min="7428" max="7680" width="9.1796875" style="1"/>
    <col min="7681" max="7681" width="5.81640625" style="1" bestFit="1" customWidth="1"/>
    <col min="7682" max="7682" width="47.81640625" style="1" bestFit="1" customWidth="1"/>
    <col min="7683" max="7683" width="10.81640625" style="1" bestFit="1" customWidth="1"/>
    <col min="7684" max="7936" width="9.1796875" style="1"/>
    <col min="7937" max="7937" width="5.81640625" style="1" bestFit="1" customWidth="1"/>
    <col min="7938" max="7938" width="47.81640625" style="1" bestFit="1" customWidth="1"/>
    <col min="7939" max="7939" width="10.81640625" style="1" bestFit="1" customWidth="1"/>
    <col min="7940" max="8192" width="9.1796875" style="1"/>
    <col min="8193" max="8193" width="5.81640625" style="1" bestFit="1" customWidth="1"/>
    <col min="8194" max="8194" width="47.81640625" style="1" bestFit="1" customWidth="1"/>
    <col min="8195" max="8195" width="10.81640625" style="1" bestFit="1" customWidth="1"/>
    <col min="8196" max="8448" width="9.1796875" style="1"/>
    <col min="8449" max="8449" width="5.81640625" style="1" bestFit="1" customWidth="1"/>
    <col min="8450" max="8450" width="47.81640625" style="1" bestFit="1" customWidth="1"/>
    <col min="8451" max="8451" width="10.81640625" style="1" bestFit="1" customWidth="1"/>
    <col min="8452" max="8704" width="9.1796875" style="1"/>
    <col min="8705" max="8705" width="5.81640625" style="1" bestFit="1" customWidth="1"/>
    <col min="8706" max="8706" width="47.81640625" style="1" bestFit="1" customWidth="1"/>
    <col min="8707" max="8707" width="10.81640625" style="1" bestFit="1" customWidth="1"/>
    <col min="8708" max="8960" width="9.1796875" style="1"/>
    <col min="8961" max="8961" width="5.81640625" style="1" bestFit="1" customWidth="1"/>
    <col min="8962" max="8962" width="47.81640625" style="1" bestFit="1" customWidth="1"/>
    <col min="8963" max="8963" width="10.81640625" style="1" bestFit="1" customWidth="1"/>
    <col min="8964" max="9216" width="9.1796875" style="1"/>
    <col min="9217" max="9217" width="5.81640625" style="1" bestFit="1" customWidth="1"/>
    <col min="9218" max="9218" width="47.81640625" style="1" bestFit="1" customWidth="1"/>
    <col min="9219" max="9219" width="10.81640625" style="1" bestFit="1" customWidth="1"/>
    <col min="9220" max="9472" width="9.1796875" style="1"/>
    <col min="9473" max="9473" width="5.81640625" style="1" bestFit="1" customWidth="1"/>
    <col min="9474" max="9474" width="47.81640625" style="1" bestFit="1" customWidth="1"/>
    <col min="9475" max="9475" width="10.81640625" style="1" bestFit="1" customWidth="1"/>
    <col min="9476" max="9728" width="9.1796875" style="1"/>
    <col min="9729" max="9729" width="5.81640625" style="1" bestFit="1" customWidth="1"/>
    <col min="9730" max="9730" width="47.81640625" style="1" bestFit="1" customWidth="1"/>
    <col min="9731" max="9731" width="10.81640625" style="1" bestFit="1" customWidth="1"/>
    <col min="9732" max="9984" width="9.1796875" style="1"/>
    <col min="9985" max="9985" width="5.81640625" style="1" bestFit="1" customWidth="1"/>
    <col min="9986" max="9986" width="47.81640625" style="1" bestFit="1" customWidth="1"/>
    <col min="9987" max="9987" width="10.81640625" style="1" bestFit="1" customWidth="1"/>
    <col min="9988" max="10240" width="9.1796875" style="1"/>
    <col min="10241" max="10241" width="5.81640625" style="1" bestFit="1" customWidth="1"/>
    <col min="10242" max="10242" width="47.81640625" style="1" bestFit="1" customWidth="1"/>
    <col min="10243" max="10243" width="10.81640625" style="1" bestFit="1" customWidth="1"/>
    <col min="10244" max="10496" width="9.1796875" style="1"/>
    <col min="10497" max="10497" width="5.81640625" style="1" bestFit="1" customWidth="1"/>
    <col min="10498" max="10498" width="47.81640625" style="1" bestFit="1" customWidth="1"/>
    <col min="10499" max="10499" width="10.81640625" style="1" bestFit="1" customWidth="1"/>
    <col min="10500" max="10752" width="9.1796875" style="1"/>
    <col min="10753" max="10753" width="5.81640625" style="1" bestFit="1" customWidth="1"/>
    <col min="10754" max="10754" width="47.81640625" style="1" bestFit="1" customWidth="1"/>
    <col min="10755" max="10755" width="10.81640625" style="1" bestFit="1" customWidth="1"/>
    <col min="10756" max="11008" width="9.1796875" style="1"/>
    <col min="11009" max="11009" width="5.81640625" style="1" bestFit="1" customWidth="1"/>
    <col min="11010" max="11010" width="47.81640625" style="1" bestFit="1" customWidth="1"/>
    <col min="11011" max="11011" width="10.81640625" style="1" bestFit="1" customWidth="1"/>
    <col min="11012" max="11264" width="9.1796875" style="1"/>
    <col min="11265" max="11265" width="5.81640625" style="1" bestFit="1" customWidth="1"/>
    <col min="11266" max="11266" width="47.81640625" style="1" bestFit="1" customWidth="1"/>
    <col min="11267" max="11267" width="10.81640625" style="1" bestFit="1" customWidth="1"/>
    <col min="11268" max="11520" width="9.1796875" style="1"/>
    <col min="11521" max="11521" width="5.81640625" style="1" bestFit="1" customWidth="1"/>
    <col min="11522" max="11522" width="47.81640625" style="1" bestFit="1" customWidth="1"/>
    <col min="11523" max="11523" width="10.81640625" style="1" bestFit="1" customWidth="1"/>
    <col min="11524" max="11776" width="9.1796875" style="1"/>
    <col min="11777" max="11777" width="5.81640625" style="1" bestFit="1" customWidth="1"/>
    <col min="11778" max="11778" width="47.81640625" style="1" bestFit="1" customWidth="1"/>
    <col min="11779" max="11779" width="10.81640625" style="1" bestFit="1" customWidth="1"/>
    <col min="11780" max="12032" width="9.1796875" style="1"/>
    <col min="12033" max="12033" width="5.81640625" style="1" bestFit="1" customWidth="1"/>
    <col min="12034" max="12034" width="47.81640625" style="1" bestFit="1" customWidth="1"/>
    <col min="12035" max="12035" width="10.81640625" style="1" bestFit="1" customWidth="1"/>
    <col min="12036" max="12288" width="9.1796875" style="1"/>
    <col min="12289" max="12289" width="5.81640625" style="1" bestFit="1" customWidth="1"/>
    <col min="12290" max="12290" width="47.81640625" style="1" bestFit="1" customWidth="1"/>
    <col min="12291" max="12291" width="10.81640625" style="1" bestFit="1" customWidth="1"/>
    <col min="12292" max="12544" width="9.1796875" style="1"/>
    <col min="12545" max="12545" width="5.81640625" style="1" bestFit="1" customWidth="1"/>
    <col min="12546" max="12546" width="47.81640625" style="1" bestFit="1" customWidth="1"/>
    <col min="12547" max="12547" width="10.81640625" style="1" bestFit="1" customWidth="1"/>
    <col min="12548" max="12800" width="9.1796875" style="1"/>
    <col min="12801" max="12801" width="5.81640625" style="1" bestFit="1" customWidth="1"/>
    <col min="12802" max="12802" width="47.81640625" style="1" bestFit="1" customWidth="1"/>
    <col min="12803" max="12803" width="10.81640625" style="1" bestFit="1" customWidth="1"/>
    <col min="12804" max="13056" width="9.1796875" style="1"/>
    <col min="13057" max="13057" width="5.81640625" style="1" bestFit="1" customWidth="1"/>
    <col min="13058" max="13058" width="47.81640625" style="1" bestFit="1" customWidth="1"/>
    <col min="13059" max="13059" width="10.81640625" style="1" bestFit="1" customWidth="1"/>
    <col min="13060" max="13312" width="9.1796875" style="1"/>
    <col min="13313" max="13313" width="5.81640625" style="1" bestFit="1" customWidth="1"/>
    <col min="13314" max="13314" width="47.81640625" style="1" bestFit="1" customWidth="1"/>
    <col min="13315" max="13315" width="10.81640625" style="1" bestFit="1" customWidth="1"/>
    <col min="13316" max="13568" width="9.1796875" style="1"/>
    <col min="13569" max="13569" width="5.81640625" style="1" bestFit="1" customWidth="1"/>
    <col min="13570" max="13570" width="47.81640625" style="1" bestFit="1" customWidth="1"/>
    <col min="13571" max="13571" width="10.81640625" style="1" bestFit="1" customWidth="1"/>
    <col min="13572" max="13824" width="9.1796875" style="1"/>
    <col min="13825" max="13825" width="5.81640625" style="1" bestFit="1" customWidth="1"/>
    <col min="13826" max="13826" width="47.81640625" style="1" bestFit="1" customWidth="1"/>
    <col min="13827" max="13827" width="10.81640625" style="1" bestFit="1" customWidth="1"/>
    <col min="13828" max="14080" width="9.1796875" style="1"/>
    <col min="14081" max="14081" width="5.81640625" style="1" bestFit="1" customWidth="1"/>
    <col min="14082" max="14082" width="47.81640625" style="1" bestFit="1" customWidth="1"/>
    <col min="14083" max="14083" width="10.81640625" style="1" bestFit="1" customWidth="1"/>
    <col min="14084" max="14336" width="9.1796875" style="1"/>
    <col min="14337" max="14337" width="5.81640625" style="1" bestFit="1" customWidth="1"/>
    <col min="14338" max="14338" width="47.81640625" style="1" bestFit="1" customWidth="1"/>
    <col min="14339" max="14339" width="10.81640625" style="1" bestFit="1" customWidth="1"/>
    <col min="14340" max="14592" width="9.1796875" style="1"/>
    <col min="14593" max="14593" width="5.81640625" style="1" bestFit="1" customWidth="1"/>
    <col min="14594" max="14594" width="47.81640625" style="1" bestFit="1" customWidth="1"/>
    <col min="14595" max="14595" width="10.81640625" style="1" bestFit="1" customWidth="1"/>
    <col min="14596" max="14848" width="9.1796875" style="1"/>
    <col min="14849" max="14849" width="5.81640625" style="1" bestFit="1" customWidth="1"/>
    <col min="14850" max="14850" width="47.81640625" style="1" bestFit="1" customWidth="1"/>
    <col min="14851" max="14851" width="10.81640625" style="1" bestFit="1" customWidth="1"/>
    <col min="14852" max="15104" width="9.1796875" style="1"/>
    <col min="15105" max="15105" width="5.81640625" style="1" bestFit="1" customWidth="1"/>
    <col min="15106" max="15106" width="47.81640625" style="1" bestFit="1" customWidth="1"/>
    <col min="15107" max="15107" width="10.81640625" style="1" bestFit="1" customWidth="1"/>
    <col min="15108" max="15360" width="9.1796875" style="1"/>
    <col min="15361" max="15361" width="5.81640625" style="1" bestFit="1" customWidth="1"/>
    <col min="15362" max="15362" width="47.81640625" style="1" bestFit="1" customWidth="1"/>
    <col min="15363" max="15363" width="10.81640625" style="1" bestFit="1" customWidth="1"/>
    <col min="15364" max="15616" width="9.1796875" style="1"/>
    <col min="15617" max="15617" width="5.81640625" style="1" bestFit="1" customWidth="1"/>
    <col min="15618" max="15618" width="47.81640625" style="1" bestFit="1" customWidth="1"/>
    <col min="15619" max="15619" width="10.81640625" style="1" bestFit="1" customWidth="1"/>
    <col min="15620" max="15872" width="9.1796875" style="1"/>
    <col min="15873" max="15873" width="5.81640625" style="1" bestFit="1" customWidth="1"/>
    <col min="15874" max="15874" width="47.81640625" style="1" bestFit="1" customWidth="1"/>
    <col min="15875" max="15875" width="10.81640625" style="1" bestFit="1" customWidth="1"/>
    <col min="15876" max="16128" width="9.1796875" style="1"/>
    <col min="16129" max="16129" width="5.81640625" style="1" bestFit="1" customWidth="1"/>
    <col min="16130" max="16130" width="47.81640625" style="1" bestFit="1" customWidth="1"/>
    <col min="16131" max="16131" width="10.81640625" style="1" bestFit="1" customWidth="1"/>
    <col min="16132" max="16384" width="9.1796875" style="1"/>
  </cols>
  <sheetData>
    <row r="2" spans="1:4" x14ac:dyDescent="0.35">
      <c r="A2" s="11"/>
      <c r="B2" s="149" t="s">
        <v>43</v>
      </c>
      <c r="C2" s="137" t="s">
        <v>14</v>
      </c>
      <c r="D2" s="23"/>
    </row>
    <row r="3" spans="1:4" x14ac:dyDescent="0.35">
      <c r="A3" s="10"/>
      <c r="B3" s="172" t="s">
        <v>135</v>
      </c>
      <c r="C3" s="173">
        <v>350000</v>
      </c>
    </row>
    <row r="4" spans="1:4" x14ac:dyDescent="0.35">
      <c r="A4" s="10"/>
      <c r="B4" s="172" t="s">
        <v>157</v>
      </c>
      <c r="C4" s="173">
        <v>140000</v>
      </c>
    </row>
    <row r="5" spans="1:4" x14ac:dyDescent="0.35">
      <c r="A5" s="10"/>
      <c r="B5" s="172" t="s">
        <v>2</v>
      </c>
      <c r="C5" s="173">
        <v>50000</v>
      </c>
    </row>
    <row r="6" spans="1:4" x14ac:dyDescent="0.35">
      <c r="A6" s="10"/>
      <c r="B6" s="172" t="s">
        <v>12</v>
      </c>
      <c r="C6" s="173">
        <v>6800</v>
      </c>
    </row>
    <row r="7" spans="1:4" x14ac:dyDescent="0.35">
      <c r="A7" s="10"/>
      <c r="B7" s="172" t="s">
        <v>25</v>
      </c>
      <c r="C7" s="173">
        <v>12000</v>
      </c>
    </row>
    <row r="8" spans="1:4" x14ac:dyDescent="0.35">
      <c r="A8" s="10"/>
      <c r="B8" s="172" t="s">
        <v>13</v>
      </c>
      <c r="C8" s="173">
        <v>500</v>
      </c>
    </row>
    <row r="9" spans="1:4" x14ac:dyDescent="0.35">
      <c r="A9" s="10"/>
      <c r="B9" s="172" t="s">
        <v>3</v>
      </c>
      <c r="C9" s="173">
        <v>21500</v>
      </c>
    </row>
    <row r="10" spans="1:4" x14ac:dyDescent="0.35">
      <c r="A10" s="10"/>
      <c r="B10" s="172" t="s">
        <v>4</v>
      </c>
      <c r="C10" s="173">
        <v>1200</v>
      </c>
    </row>
    <row r="11" spans="1:4" x14ac:dyDescent="0.35">
      <c r="A11" s="10"/>
      <c r="B11" s="172" t="s">
        <v>5</v>
      </c>
      <c r="C11" s="173">
        <v>300</v>
      </c>
    </row>
    <row r="12" spans="1:4" x14ac:dyDescent="0.35">
      <c r="A12" s="10"/>
      <c r="B12" s="172" t="s">
        <v>6</v>
      </c>
      <c r="C12" s="173">
        <v>1000</v>
      </c>
    </row>
    <row r="13" spans="1:4" x14ac:dyDescent="0.35">
      <c r="A13" s="10"/>
      <c r="B13" s="172" t="s">
        <v>7</v>
      </c>
      <c r="C13" s="173">
        <v>1000</v>
      </c>
    </row>
    <row r="14" spans="1:4" x14ac:dyDescent="0.35">
      <c r="A14" s="10"/>
      <c r="B14" s="172" t="s">
        <v>136</v>
      </c>
      <c r="C14" s="173">
        <v>50000</v>
      </c>
    </row>
    <row r="15" spans="1:4" x14ac:dyDescent="0.35">
      <c r="A15" s="10"/>
      <c r="B15" s="172" t="s">
        <v>8</v>
      </c>
      <c r="C15" s="173">
        <v>30000</v>
      </c>
    </row>
    <row r="16" spans="1:4" x14ac:dyDescent="0.35">
      <c r="A16" s="10"/>
      <c r="B16" s="172" t="s">
        <v>9</v>
      </c>
      <c r="C16" s="173">
        <v>3000</v>
      </c>
    </row>
    <row r="17" spans="1:4" x14ac:dyDescent="0.35">
      <c r="A17" s="10"/>
      <c r="B17" s="174" t="s">
        <v>156</v>
      </c>
      <c r="C17" s="175">
        <v>70000</v>
      </c>
    </row>
    <row r="18" spans="1:4" x14ac:dyDescent="0.35">
      <c r="A18" s="10"/>
      <c r="B18" s="174" t="s">
        <v>10</v>
      </c>
      <c r="C18" s="175">
        <v>1000</v>
      </c>
    </row>
    <row r="19" spans="1:4" x14ac:dyDescent="0.35">
      <c r="A19" s="10"/>
      <c r="B19" s="176" t="s">
        <v>158</v>
      </c>
      <c r="C19" s="175">
        <v>20000</v>
      </c>
    </row>
    <row r="20" spans="1:4" x14ac:dyDescent="0.35">
      <c r="A20" s="10"/>
      <c r="B20" s="176" t="s">
        <v>159</v>
      </c>
      <c r="C20" s="175">
        <v>5000</v>
      </c>
    </row>
    <row r="21" spans="1:4" x14ac:dyDescent="0.35">
      <c r="A21" s="10"/>
      <c r="B21" s="176" t="s">
        <v>160</v>
      </c>
      <c r="C21" s="175"/>
    </row>
    <row r="22" spans="1:4" x14ac:dyDescent="0.35">
      <c r="A22" s="10"/>
      <c r="B22" s="176" t="s">
        <v>161</v>
      </c>
      <c r="C22" s="175"/>
    </row>
    <row r="23" spans="1:4" x14ac:dyDescent="0.35">
      <c r="A23" s="10"/>
      <c r="B23" s="176" t="s">
        <v>162</v>
      </c>
      <c r="C23" s="175">
        <f>800*24</f>
        <v>19200</v>
      </c>
    </row>
    <row r="24" spans="1:4" x14ac:dyDescent="0.35">
      <c r="A24" s="10"/>
      <c r="B24" s="176" t="s">
        <v>316</v>
      </c>
      <c r="C24" s="175">
        <v>30000</v>
      </c>
    </row>
    <row r="25" spans="1:4" x14ac:dyDescent="0.35">
      <c r="A25" s="10"/>
      <c r="B25" s="176" t="s">
        <v>155</v>
      </c>
      <c r="C25" s="175">
        <v>30000</v>
      </c>
    </row>
    <row r="26" spans="1:4" x14ac:dyDescent="0.35">
      <c r="A26" s="11"/>
      <c r="B26" s="149" t="s">
        <v>44</v>
      </c>
      <c r="C26" s="150">
        <f>SUM(C3:C25)</f>
        <v>842500</v>
      </c>
      <c r="D26" s="23"/>
    </row>
    <row r="27" spans="1:4" x14ac:dyDescent="0.35">
      <c r="A27" s="25"/>
      <c r="D27" s="24"/>
    </row>
    <row r="28" spans="1:4" x14ac:dyDescent="0.35">
      <c r="A28" s="25"/>
    </row>
    <row r="29" spans="1:4" x14ac:dyDescent="0.35">
      <c r="A29" s="25"/>
    </row>
    <row r="30" spans="1:4" x14ac:dyDescent="0.35">
      <c r="A30" s="2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2"/>
  <sheetViews>
    <sheetView zoomScale="70" zoomScaleNormal="70" workbookViewId="0">
      <selection activeCell="F9" sqref="F9"/>
    </sheetView>
  </sheetViews>
  <sheetFormatPr defaultColWidth="8.81640625" defaultRowHeight="14.5" x14ac:dyDescent="0.35"/>
  <cols>
    <col min="1" max="1" width="8.81640625" style="4"/>
    <col min="2" max="2" width="47" style="4" customWidth="1"/>
    <col min="3" max="3" width="15.1796875" style="4" bestFit="1" customWidth="1"/>
    <col min="4" max="16384" width="8.81640625" style="4"/>
  </cols>
  <sheetData>
    <row r="1" spans="1:3" ht="15.5" x14ac:dyDescent="0.35">
      <c r="A1" s="22"/>
    </row>
    <row r="2" spans="1:3" ht="15.5" x14ac:dyDescent="0.35">
      <c r="A2" s="26"/>
      <c r="B2" s="151" t="s">
        <v>15</v>
      </c>
      <c r="C2" s="137" t="s">
        <v>16</v>
      </c>
    </row>
    <row r="3" spans="1:3" ht="15.5" x14ac:dyDescent="0.35">
      <c r="A3" s="19"/>
      <c r="B3" s="177" t="s">
        <v>17</v>
      </c>
      <c r="C3" s="178"/>
    </row>
    <row r="4" spans="1:3" ht="15.5" x14ac:dyDescent="0.35">
      <c r="A4" s="19"/>
      <c r="B4" s="168" t="s">
        <v>18</v>
      </c>
      <c r="C4" s="179">
        <v>0</v>
      </c>
    </row>
    <row r="5" spans="1:3" ht="15.5" x14ac:dyDescent="0.35">
      <c r="A5" s="19"/>
      <c r="B5" s="168" t="s">
        <v>19</v>
      </c>
      <c r="C5" s="179">
        <v>0</v>
      </c>
    </row>
    <row r="6" spans="1:3" ht="15.5" x14ac:dyDescent="0.35">
      <c r="A6" s="19"/>
      <c r="B6" s="168" t="s">
        <v>20</v>
      </c>
      <c r="C6" s="179">
        <v>0</v>
      </c>
    </row>
    <row r="7" spans="1:3" ht="15.5" x14ac:dyDescent="0.35">
      <c r="A7" s="19"/>
      <c r="B7" s="168" t="s">
        <v>21</v>
      </c>
      <c r="C7" s="179">
        <v>0</v>
      </c>
    </row>
    <row r="8" spans="1:3" x14ac:dyDescent="0.35">
      <c r="A8" s="26"/>
      <c r="B8" s="168" t="s">
        <v>22</v>
      </c>
      <c r="C8" s="179">
        <v>0</v>
      </c>
    </row>
    <row r="9" spans="1:3" ht="15.5" x14ac:dyDescent="0.35">
      <c r="A9" s="19"/>
      <c r="B9" s="177" t="s">
        <v>23</v>
      </c>
      <c r="C9" s="178"/>
    </row>
    <row r="10" spans="1:3" x14ac:dyDescent="0.35">
      <c r="A10" s="26"/>
      <c r="B10" s="168" t="s">
        <v>24</v>
      </c>
      <c r="C10" s="179">
        <v>0</v>
      </c>
    </row>
    <row r="11" spans="1:3" ht="15.5" x14ac:dyDescent="0.35">
      <c r="A11" s="26"/>
      <c r="B11" s="151" t="s">
        <v>46</v>
      </c>
      <c r="C11" s="137">
        <f>C4+C5+C6+C7+C8+C10</f>
        <v>0</v>
      </c>
    </row>
    <row r="12" spans="1:3" x14ac:dyDescent="0.35">
      <c r="A12" s="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Проект</vt:lpstr>
      <vt:lpstr>Cash flow</vt:lpstr>
      <vt:lpstr>Строительство павильона</vt:lpstr>
      <vt:lpstr>Кассовое оборудование</vt:lpstr>
      <vt:lpstr>Производственное оборудование </vt:lpstr>
      <vt:lpstr>Инвентарь</vt:lpstr>
      <vt:lpstr>Первоначальные затраты</vt:lpstr>
      <vt:lpstr>Благоустройство территории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Алексей</dc:creator>
  <cp:lastModifiedBy>Павел Евгеньевич</cp:lastModifiedBy>
  <dcterms:created xsi:type="dcterms:W3CDTF">2017-01-05T07:02:28Z</dcterms:created>
  <dcterms:modified xsi:type="dcterms:W3CDTF">2019-12-02T08:47:33Z</dcterms:modified>
</cp:coreProperties>
</file>